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30" windowWidth="18915" windowHeight="10800"/>
  </bookViews>
  <sheets>
    <sheet name="ppto cconsolidad" sheetId="2" r:id="rId1"/>
    <sheet name=" ppto colegio " sheetId="1" r:id="rId2"/>
    <sheet name="ppto asociacion" sheetId="4" r:id="rId3"/>
  </sheets>
  <definedNames>
    <definedName name="_xlnm.Print_Area" localSheetId="1">' ppto colegio '!$A$1:$I$121</definedName>
  </definedNames>
  <calcPr calcId="145621"/>
</workbook>
</file>

<file path=xl/calcChain.xml><?xml version="1.0" encoding="utf-8"?>
<calcChain xmlns="http://schemas.openxmlformats.org/spreadsheetml/2006/main">
  <c r="F43" i="2" l="1"/>
  <c r="G43" i="2"/>
  <c r="H43" i="2"/>
  <c r="H46" i="2"/>
  <c r="G46" i="2"/>
  <c r="F46" i="2"/>
  <c r="E46" i="2"/>
  <c r="E43" i="2"/>
  <c r="E44" i="2"/>
  <c r="H44" i="2" s="1"/>
  <c r="E45" i="2"/>
  <c r="F44" i="2"/>
  <c r="F45" i="2"/>
  <c r="G44" i="2"/>
  <c r="G45" i="2"/>
  <c r="H45" i="2"/>
  <c r="E23" i="1"/>
  <c r="G46" i="1"/>
  <c r="H46" i="1"/>
  <c r="G43" i="1"/>
  <c r="H43" i="1"/>
  <c r="F82" i="2"/>
  <c r="E82" i="2"/>
  <c r="E48" i="2"/>
  <c r="F119" i="1"/>
  <c r="H82" i="2" l="1"/>
  <c r="G82" i="2"/>
  <c r="E79" i="1"/>
  <c r="H82" i="1"/>
  <c r="G82" i="1"/>
  <c r="E26" i="1"/>
  <c r="E24" i="1"/>
  <c r="E9" i="1"/>
  <c r="E93" i="1" l="1"/>
  <c r="E115" i="1" l="1"/>
  <c r="E119" i="1"/>
  <c r="G119" i="1" s="1"/>
  <c r="F86" i="1"/>
  <c r="F23" i="1"/>
  <c r="F75" i="1" s="1"/>
  <c r="F16" i="1"/>
  <c r="F9" i="1"/>
  <c r="E16" i="1"/>
  <c r="G16" i="1" s="1"/>
  <c r="G23" i="1" l="1"/>
  <c r="H119" i="1"/>
  <c r="E43" i="4"/>
  <c r="H9" i="4" l="1"/>
  <c r="G9" i="4"/>
  <c r="E59" i="1"/>
  <c r="G41" i="1" l="1"/>
  <c r="H41" i="1"/>
  <c r="E65" i="2" l="1"/>
  <c r="F90" i="2"/>
  <c r="E90" i="2"/>
  <c r="F115" i="1"/>
  <c r="F43" i="4"/>
  <c r="F14" i="2"/>
  <c r="F48" i="2"/>
  <c r="E14" i="2"/>
  <c r="E31" i="2"/>
  <c r="E64" i="2"/>
  <c r="F65" i="2"/>
  <c r="E69" i="2"/>
  <c r="E68" i="2"/>
  <c r="F69" i="2"/>
  <c r="F68" i="2"/>
  <c r="F64" i="2"/>
  <c r="F35" i="2"/>
  <c r="E35" i="2"/>
  <c r="F33" i="2"/>
  <c r="E33" i="2"/>
  <c r="F31" i="2"/>
  <c r="F20" i="2"/>
  <c r="E20" i="2"/>
  <c r="F100" i="2"/>
  <c r="F99" i="2"/>
  <c r="F98" i="2"/>
  <c r="F95" i="2"/>
  <c r="F81" i="2"/>
  <c r="E100" i="2"/>
  <c r="E98" i="2"/>
  <c r="F96" i="2"/>
  <c r="F97" i="2"/>
  <c r="F101" i="2"/>
  <c r="F102" i="2"/>
  <c r="F94" i="2"/>
  <c r="F89" i="2"/>
  <c r="F91" i="2"/>
  <c r="F92" i="2"/>
  <c r="F93" i="2"/>
  <c r="F88" i="2"/>
  <c r="F87" i="2"/>
  <c r="F80" i="2"/>
  <c r="F83" i="2"/>
  <c r="F84" i="2"/>
  <c r="F85" i="2"/>
  <c r="F79" i="2"/>
  <c r="E102" i="2"/>
  <c r="E99" i="2"/>
  <c r="E101" i="2"/>
  <c r="E81" i="2"/>
  <c r="E83" i="2"/>
  <c r="E84" i="2"/>
  <c r="E85" i="2"/>
  <c r="F52" i="2"/>
  <c r="F53" i="2"/>
  <c r="F54" i="2"/>
  <c r="F55" i="2"/>
  <c r="F56" i="2"/>
  <c r="F57" i="2"/>
  <c r="F58" i="2"/>
  <c r="F59" i="2"/>
  <c r="F60" i="2"/>
  <c r="F61" i="2"/>
  <c r="F62" i="2"/>
  <c r="F63" i="2"/>
  <c r="F66" i="2"/>
  <c r="F67" i="2"/>
  <c r="F70" i="2"/>
  <c r="F71" i="2"/>
  <c r="F72" i="2"/>
  <c r="F73" i="2"/>
  <c r="F51" i="2"/>
  <c r="F50" i="2"/>
  <c r="E52" i="2"/>
  <c r="E53" i="2"/>
  <c r="E54" i="2"/>
  <c r="E55" i="2"/>
  <c r="E56" i="2"/>
  <c r="E57" i="2"/>
  <c r="E58" i="2"/>
  <c r="E59" i="2"/>
  <c r="E60" i="2"/>
  <c r="E61" i="2"/>
  <c r="E62" i="2"/>
  <c r="E63" i="2"/>
  <c r="E66" i="2"/>
  <c r="E67" i="2"/>
  <c r="E70" i="2"/>
  <c r="E71" i="2"/>
  <c r="E72" i="2"/>
  <c r="E73" i="2"/>
  <c r="F49" i="2"/>
  <c r="F26" i="2"/>
  <c r="F27" i="2"/>
  <c r="F28" i="2"/>
  <c r="F29" i="2"/>
  <c r="F30" i="2"/>
  <c r="F32" i="2"/>
  <c r="F34" i="2"/>
  <c r="F36" i="2"/>
  <c r="F37" i="2"/>
  <c r="F38" i="2"/>
  <c r="F39" i="2"/>
  <c r="F40" i="2"/>
  <c r="F41" i="2"/>
  <c r="F42" i="2"/>
  <c r="F47" i="2"/>
  <c r="F25" i="2"/>
  <c r="E26" i="2"/>
  <c r="E27" i="2"/>
  <c r="E28" i="2"/>
  <c r="E29" i="2"/>
  <c r="E30" i="2"/>
  <c r="E32" i="2"/>
  <c r="E34" i="2"/>
  <c r="E36" i="2"/>
  <c r="E37" i="2"/>
  <c r="E38" i="2"/>
  <c r="E39" i="2"/>
  <c r="E40" i="2"/>
  <c r="E41" i="2"/>
  <c r="E42" i="2"/>
  <c r="E47" i="2"/>
  <c r="E49" i="2"/>
  <c r="F24" i="2"/>
  <c r="E24" i="2"/>
  <c r="F22" i="2"/>
  <c r="F21" i="2"/>
  <c r="F19" i="2"/>
  <c r="F18" i="2"/>
  <c r="F17" i="2"/>
  <c r="F12" i="2"/>
  <c r="F13" i="2"/>
  <c r="F15" i="2"/>
  <c r="F11" i="2"/>
  <c r="F10" i="2"/>
  <c r="F8" i="2"/>
  <c r="F7" i="2"/>
  <c r="E13" i="2"/>
  <c r="H33" i="4"/>
  <c r="G33" i="4"/>
  <c r="H31" i="4"/>
  <c r="G31" i="4"/>
  <c r="H13" i="2" l="1"/>
  <c r="E118" i="2"/>
  <c r="H118" i="2" s="1"/>
  <c r="G38" i="2"/>
  <c r="G115" i="1"/>
  <c r="G40" i="2"/>
  <c r="G102" i="2"/>
  <c r="G39" i="2"/>
  <c r="G20" i="2"/>
  <c r="H102" i="2"/>
  <c r="H41" i="2"/>
  <c r="H38" i="2"/>
  <c r="G41" i="2"/>
  <c r="H39" i="2"/>
  <c r="H40" i="2"/>
  <c r="H20" i="2"/>
  <c r="G13" i="2"/>
  <c r="F16" i="2"/>
  <c r="G13" i="1"/>
  <c r="H13" i="1"/>
  <c r="G20" i="4"/>
  <c r="H20" i="4"/>
  <c r="G102" i="1"/>
  <c r="H102" i="1"/>
  <c r="G38" i="1"/>
  <c r="H38" i="1"/>
  <c r="G36" i="1"/>
  <c r="H36" i="1"/>
  <c r="G20" i="1"/>
  <c r="H20" i="1"/>
  <c r="G118" i="2" l="1"/>
  <c r="H54" i="1"/>
  <c r="H52" i="2" l="1"/>
  <c r="H52" i="1"/>
  <c r="H53" i="1"/>
  <c r="G52" i="1"/>
  <c r="G16" i="4"/>
  <c r="H16" i="4"/>
  <c r="G52" i="2" l="1"/>
  <c r="E86" i="1"/>
  <c r="G57" i="1" l="1"/>
  <c r="H57" i="1"/>
  <c r="G57" i="2" l="1"/>
  <c r="H57" i="2"/>
  <c r="E96" i="2"/>
  <c r="E8" i="2"/>
  <c r="H18" i="4"/>
  <c r="G18" i="4"/>
  <c r="H32" i="4"/>
  <c r="G32" i="4"/>
  <c r="E104" i="1" l="1"/>
  <c r="H8" i="1"/>
  <c r="G8" i="1"/>
  <c r="H73" i="2" l="1"/>
  <c r="G67" i="2"/>
  <c r="G17" i="4"/>
  <c r="H17" i="4"/>
  <c r="G67" i="1"/>
  <c r="H67" i="1"/>
  <c r="G73" i="1"/>
  <c r="H73" i="1"/>
  <c r="G73" i="2" l="1"/>
  <c r="H67" i="2"/>
  <c r="H11" i="4" l="1"/>
  <c r="H12" i="4"/>
  <c r="G11" i="4"/>
  <c r="G12" i="4"/>
  <c r="E95" i="2" l="1"/>
  <c r="G99" i="2"/>
  <c r="E97" i="2"/>
  <c r="H97" i="2" s="1"/>
  <c r="E94" i="2"/>
  <c r="G94" i="2" s="1"/>
  <c r="G66" i="2"/>
  <c r="E10" i="4"/>
  <c r="G97" i="2" l="1"/>
  <c r="H94" i="2"/>
  <c r="H99" i="2"/>
  <c r="H66" i="2"/>
  <c r="G94" i="1"/>
  <c r="H94" i="1"/>
  <c r="G99" i="1" l="1"/>
  <c r="H99" i="1"/>
  <c r="G97" i="1"/>
  <c r="H97" i="1"/>
  <c r="H66" i="1"/>
  <c r="G66" i="1"/>
  <c r="G27" i="4" l="1"/>
  <c r="H27" i="4" l="1"/>
  <c r="G34" i="4" l="1"/>
  <c r="G26" i="4"/>
  <c r="G8" i="4"/>
  <c r="F7" i="4"/>
  <c r="H13" i="4"/>
  <c r="F28" i="4"/>
  <c r="F36" i="4" s="1"/>
  <c r="G15" i="4"/>
  <c r="H14" i="4"/>
  <c r="G14" i="4"/>
  <c r="E22" i="2"/>
  <c r="E21" i="2"/>
  <c r="E18" i="2"/>
  <c r="E19" i="2"/>
  <c r="E17" i="2"/>
  <c r="E11" i="2"/>
  <c r="E12" i="2"/>
  <c r="E15" i="2"/>
  <c r="E10" i="2"/>
  <c r="E7" i="2"/>
  <c r="E25" i="2"/>
  <c r="E51" i="2"/>
  <c r="E50" i="2"/>
  <c r="E80" i="2"/>
  <c r="E79" i="2"/>
  <c r="E87" i="2"/>
  <c r="E88" i="2"/>
  <c r="E89" i="2"/>
  <c r="E91" i="2"/>
  <c r="E92" i="2"/>
  <c r="E93" i="2"/>
  <c r="E86" i="2" l="1"/>
  <c r="E104" i="2" s="1"/>
  <c r="E114" i="2"/>
  <c r="H29" i="4"/>
  <c r="E28" i="4"/>
  <c r="E36" i="4" s="1"/>
  <c r="G36" i="4" s="1"/>
  <c r="F10" i="4"/>
  <c r="F22" i="4" s="1"/>
  <c r="H26" i="4"/>
  <c r="H8" i="4"/>
  <c r="E7" i="4"/>
  <c r="E22" i="4" s="1"/>
  <c r="H34" i="4"/>
  <c r="H30" i="4"/>
  <c r="G13" i="4"/>
  <c r="H19" i="4"/>
  <c r="G19" i="4"/>
  <c r="G29" i="4"/>
  <c r="H15" i="4"/>
  <c r="G30" i="4"/>
  <c r="G43" i="4" l="1"/>
  <c r="H7" i="4"/>
  <c r="G7" i="4"/>
  <c r="F38" i="4"/>
  <c r="F45" i="4" s="1"/>
  <c r="F47" i="4" s="1"/>
  <c r="H10" i="4"/>
  <c r="G10" i="4"/>
  <c r="H28" i="4"/>
  <c r="G28" i="4"/>
  <c r="H43" i="4"/>
  <c r="H36" i="4" l="1"/>
  <c r="E38" i="4"/>
  <c r="E122" i="2" s="1"/>
  <c r="G22" i="4"/>
  <c r="H22" i="4"/>
  <c r="H38" i="4" l="1"/>
  <c r="G38" i="4"/>
  <c r="E45" i="4"/>
  <c r="H45" i="4" l="1"/>
  <c r="G45" i="4"/>
  <c r="G47" i="4" s="1"/>
  <c r="E47" i="4"/>
  <c r="H47" i="4" s="1"/>
  <c r="H115" i="1" l="1"/>
  <c r="H108" i="2" l="1"/>
  <c r="H101" i="2"/>
  <c r="H100" i="2"/>
  <c r="G100" i="2"/>
  <c r="H98" i="2"/>
  <c r="G98" i="2"/>
  <c r="H95" i="2"/>
  <c r="H93" i="2"/>
  <c r="H92" i="2"/>
  <c r="G91" i="2"/>
  <c r="H91" i="2"/>
  <c r="H90" i="2"/>
  <c r="H89" i="2"/>
  <c r="H88" i="2"/>
  <c r="G87" i="2"/>
  <c r="H87" i="2"/>
  <c r="F86" i="2"/>
  <c r="F104" i="2" s="1"/>
  <c r="H85" i="2"/>
  <c r="H84" i="2"/>
  <c r="H83" i="2"/>
  <c r="G83" i="2"/>
  <c r="H81" i="2"/>
  <c r="H80" i="2"/>
  <c r="H79" i="2"/>
  <c r="H72" i="2"/>
  <c r="G72" i="2"/>
  <c r="H71" i="2"/>
  <c r="H70" i="2"/>
  <c r="H69" i="2"/>
  <c r="H65" i="2"/>
  <c r="G64" i="2"/>
  <c r="H64" i="2"/>
  <c r="H63" i="2"/>
  <c r="H62" i="2"/>
  <c r="H61" i="2"/>
  <c r="H60" i="2"/>
  <c r="G60" i="2"/>
  <c r="H59" i="2"/>
  <c r="H58" i="2"/>
  <c r="H56" i="2"/>
  <c r="H55" i="2"/>
  <c r="G55" i="2"/>
  <c r="H54" i="2"/>
  <c r="H53" i="2"/>
  <c r="H51" i="2"/>
  <c r="G51" i="2"/>
  <c r="H50" i="2"/>
  <c r="G50" i="2"/>
  <c r="H49" i="2"/>
  <c r="H48" i="2"/>
  <c r="G48" i="2"/>
  <c r="H47" i="2"/>
  <c r="G42" i="2"/>
  <c r="G37" i="2"/>
  <c r="H37" i="2"/>
  <c r="H36" i="2"/>
  <c r="G36" i="2"/>
  <c r="H35" i="2"/>
  <c r="G34" i="2"/>
  <c r="H34" i="2"/>
  <c r="H32" i="2"/>
  <c r="H31" i="2"/>
  <c r="H29" i="2"/>
  <c r="H28" i="2"/>
  <c r="H27" i="2"/>
  <c r="G27" i="2"/>
  <c r="H26" i="2"/>
  <c r="H25" i="2"/>
  <c r="H24" i="2"/>
  <c r="H22" i="2"/>
  <c r="G22" i="2"/>
  <c r="G21" i="2"/>
  <c r="H19" i="2"/>
  <c r="H18" i="2"/>
  <c r="H17" i="2"/>
  <c r="G17" i="2"/>
  <c r="E16" i="2"/>
  <c r="H16" i="2" s="1"/>
  <c r="H15" i="2"/>
  <c r="G15" i="2"/>
  <c r="G14" i="2"/>
  <c r="H14" i="2"/>
  <c r="H12" i="2"/>
  <c r="H11" i="2"/>
  <c r="H10" i="2"/>
  <c r="G10" i="2"/>
  <c r="F9" i="2"/>
  <c r="H8" i="2"/>
  <c r="G8" i="2"/>
  <c r="G7" i="2"/>
  <c r="F104" i="1"/>
  <c r="H101" i="1"/>
  <c r="G101" i="1"/>
  <c r="H100" i="1"/>
  <c r="G100" i="1"/>
  <c r="H98" i="1"/>
  <c r="G98" i="1"/>
  <c r="H96" i="1"/>
  <c r="G96" i="1"/>
  <c r="H95" i="1"/>
  <c r="G95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5" i="1"/>
  <c r="G85" i="1"/>
  <c r="H84" i="1"/>
  <c r="G84" i="1"/>
  <c r="H83" i="1"/>
  <c r="G83" i="1"/>
  <c r="H81" i="1"/>
  <c r="G81" i="1"/>
  <c r="H80" i="1"/>
  <c r="G80" i="1"/>
  <c r="H79" i="1"/>
  <c r="H72" i="1"/>
  <c r="G72" i="1"/>
  <c r="H71" i="1"/>
  <c r="G71" i="1"/>
  <c r="H70" i="1"/>
  <c r="G70" i="1"/>
  <c r="H69" i="1"/>
  <c r="G69" i="1"/>
  <c r="H68" i="1"/>
  <c r="G68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6" i="1"/>
  <c r="G56" i="1"/>
  <c r="H55" i="1"/>
  <c r="G55" i="1"/>
  <c r="G54" i="1"/>
  <c r="G53" i="1"/>
  <c r="H51" i="1"/>
  <c r="G51" i="1"/>
  <c r="H50" i="1"/>
  <c r="G50" i="1"/>
  <c r="H49" i="1"/>
  <c r="G49" i="1"/>
  <c r="H48" i="1"/>
  <c r="G48" i="1"/>
  <c r="H47" i="1"/>
  <c r="G47" i="1"/>
  <c r="H45" i="1"/>
  <c r="G45" i="1"/>
  <c r="H44" i="1"/>
  <c r="G44" i="1"/>
  <c r="H42" i="1"/>
  <c r="G42" i="1"/>
  <c r="H40" i="1"/>
  <c r="G40" i="1"/>
  <c r="H39" i="1"/>
  <c r="G39" i="1"/>
  <c r="H37" i="1"/>
  <c r="G37" i="1"/>
  <c r="H35" i="1"/>
  <c r="G35" i="1"/>
  <c r="H34" i="1"/>
  <c r="G34" i="1"/>
  <c r="H33" i="1"/>
  <c r="G33" i="1"/>
  <c r="H32" i="1"/>
  <c r="G32" i="1"/>
  <c r="H31" i="1"/>
  <c r="G31" i="1"/>
  <c r="H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H22" i="1"/>
  <c r="G22" i="1"/>
  <c r="H21" i="1"/>
  <c r="G21" i="1"/>
  <c r="H19" i="1"/>
  <c r="G19" i="1"/>
  <c r="H18" i="1"/>
  <c r="G18" i="1"/>
  <c r="H17" i="1"/>
  <c r="G17" i="1"/>
  <c r="H15" i="1"/>
  <c r="G15" i="1"/>
  <c r="H14" i="1"/>
  <c r="G14" i="1"/>
  <c r="H12" i="1"/>
  <c r="G12" i="1"/>
  <c r="H11" i="1"/>
  <c r="G11" i="1"/>
  <c r="H10" i="1"/>
  <c r="G10" i="1"/>
  <c r="H9" i="1"/>
  <c r="H7" i="1"/>
  <c r="G7" i="1"/>
  <c r="G104" i="2" l="1"/>
  <c r="G30" i="1"/>
  <c r="H30" i="2"/>
  <c r="F23" i="2"/>
  <c r="F75" i="2" s="1"/>
  <c r="H33" i="2"/>
  <c r="G33" i="2"/>
  <c r="G35" i="2"/>
  <c r="F114" i="2"/>
  <c r="H114" i="2" s="1"/>
  <c r="H86" i="1"/>
  <c r="G68" i="2"/>
  <c r="G86" i="1"/>
  <c r="F106" i="1"/>
  <c r="F117" i="1" s="1"/>
  <c r="F121" i="1" s="1"/>
  <c r="H16" i="1"/>
  <c r="G18" i="2"/>
  <c r="G24" i="2"/>
  <c r="G28" i="2"/>
  <c r="G49" i="2"/>
  <c r="G56" i="2"/>
  <c r="G61" i="2"/>
  <c r="G65" i="2"/>
  <c r="H68" i="2"/>
  <c r="G71" i="2"/>
  <c r="G81" i="2"/>
  <c r="G88" i="2"/>
  <c r="G92" i="2"/>
  <c r="H96" i="2"/>
  <c r="G12" i="2"/>
  <c r="G16" i="2"/>
  <c r="G26" i="2"/>
  <c r="G32" i="2"/>
  <c r="G54" i="2"/>
  <c r="G59" i="2"/>
  <c r="G63" i="2"/>
  <c r="G70" i="2"/>
  <c r="G80" i="2"/>
  <c r="G85" i="2"/>
  <c r="G90" i="2"/>
  <c r="G96" i="2"/>
  <c r="H7" i="2"/>
  <c r="E9" i="2"/>
  <c r="G11" i="2"/>
  <c r="G19" i="2"/>
  <c r="H21" i="2"/>
  <c r="E23" i="2"/>
  <c r="G25" i="2"/>
  <c r="G29" i="2"/>
  <c r="G30" i="2"/>
  <c r="G31" i="2"/>
  <c r="H42" i="2"/>
  <c r="G47" i="2"/>
  <c r="G53" i="2"/>
  <c r="G58" i="2"/>
  <c r="G62" i="2"/>
  <c r="G69" i="2"/>
  <c r="G79" i="2"/>
  <c r="G84" i="2"/>
  <c r="G89" i="2"/>
  <c r="G93" i="2"/>
  <c r="G95" i="2"/>
  <c r="G101" i="2"/>
  <c r="E75" i="1"/>
  <c r="E106" i="1" s="1"/>
  <c r="E117" i="1" s="1"/>
  <c r="G9" i="1"/>
  <c r="G79" i="1"/>
  <c r="G117" i="1" l="1"/>
  <c r="G121" i="1" s="1"/>
  <c r="E121" i="1"/>
  <c r="F106" i="2"/>
  <c r="F110" i="2" s="1"/>
  <c r="G114" i="2"/>
  <c r="F110" i="1"/>
  <c r="H104" i="2"/>
  <c r="H86" i="2"/>
  <c r="G86" i="2"/>
  <c r="G23" i="2"/>
  <c r="E75" i="2"/>
  <c r="H23" i="2"/>
  <c r="H9" i="2"/>
  <c r="G9" i="2"/>
  <c r="G75" i="1"/>
  <c r="H75" i="1"/>
  <c r="H104" i="1"/>
  <c r="G104" i="1"/>
  <c r="H75" i="2" l="1"/>
  <c r="G75" i="2"/>
  <c r="F116" i="2"/>
  <c r="F120" i="2" s="1"/>
  <c r="E110" i="1"/>
  <c r="E106" i="2"/>
  <c r="H106" i="1"/>
  <c r="G106" i="1"/>
  <c r="E116" i="2" l="1"/>
  <c r="E120" i="2" s="1"/>
  <c r="H120" i="2" s="1"/>
  <c r="H117" i="1"/>
  <c r="H106" i="2"/>
  <c r="E110" i="2"/>
  <c r="G106" i="2"/>
  <c r="H116" i="2" l="1"/>
  <c r="G116" i="2"/>
  <c r="G120" i="2" s="1"/>
  <c r="H121" i="1"/>
  <c r="E123" i="2"/>
  <c r="E125" i="2" s="1"/>
  <c r="E124" i="2" l="1"/>
</calcChain>
</file>

<file path=xl/sharedStrings.xml><?xml version="1.0" encoding="utf-8"?>
<sst xmlns="http://schemas.openxmlformats.org/spreadsheetml/2006/main" count="254" uniqueCount="112">
  <si>
    <t>Diferencia</t>
  </si>
  <si>
    <t>Variacion %</t>
  </si>
  <si>
    <t>Arrendamientos y canones</t>
  </si>
  <si>
    <t>Reparaciones y conservacion</t>
  </si>
  <si>
    <t>Servicios profesionales independientes</t>
  </si>
  <si>
    <t>Asesoria financiera</t>
  </si>
  <si>
    <t>Abogados y notarios</t>
  </si>
  <si>
    <t>Cursos</t>
  </si>
  <si>
    <t>Enering</t>
  </si>
  <si>
    <t>Primas de seguros</t>
  </si>
  <si>
    <t>Seguro Responsabilidad Civil</t>
  </si>
  <si>
    <t>Seguro AMIC</t>
  </si>
  <si>
    <t>Otros Seguros</t>
  </si>
  <si>
    <t>Publicidad, propaganda y relaciones publicas</t>
  </si>
  <si>
    <t>Suministros</t>
  </si>
  <si>
    <t>Otros servicios</t>
  </si>
  <si>
    <t>Gastos de comunidad</t>
  </si>
  <si>
    <t>Correos y Mensajería</t>
  </si>
  <si>
    <t>Limpieza oficinas</t>
  </si>
  <si>
    <t>Hemeroteca y Biblioteca</t>
  </si>
  <si>
    <t>DYNA: Suscripcion colegiados</t>
  </si>
  <si>
    <t>Telfono, Internet, Fax, Mensajes</t>
  </si>
  <si>
    <t>Material y Consumibles de oficina</t>
  </si>
  <si>
    <t>Plan Estretagico</t>
  </si>
  <si>
    <t>Atenciones Protocolarias</t>
  </si>
  <si>
    <t>Cuotas Consejo General Col.Ofi</t>
  </si>
  <si>
    <t>Otros Servicios a Colegiados (carnets, agenda y loteria)</t>
  </si>
  <si>
    <t>Reuniones y actos sociales</t>
  </si>
  <si>
    <t>Servicio prevencion de riesgos</t>
  </si>
  <si>
    <t>Otros gastos</t>
  </si>
  <si>
    <t>Gastos de Juntas de Gobierno</t>
  </si>
  <si>
    <t>Gastos de Juntas a Madrid</t>
  </si>
  <si>
    <t>Participación en entidades</t>
  </si>
  <si>
    <t>Desplazamientos</t>
  </si>
  <si>
    <t>Donación Proyectos Desarrollo</t>
  </si>
  <si>
    <t>Cesión cuotas ASOCIACION</t>
  </si>
  <si>
    <t>Viajes Institucionales.</t>
  </si>
  <si>
    <t>Impuesto s/ Sociedades diferido</t>
  </si>
  <si>
    <t>Otros Tributos</t>
  </si>
  <si>
    <t>Ajustes negativos en la imposición indirecta</t>
  </si>
  <si>
    <t>Devolucion de impuestos</t>
  </si>
  <si>
    <t>Sueldos y salarios empleados</t>
  </si>
  <si>
    <t>Dietas Junta de Gobierno</t>
  </si>
  <si>
    <t>Seguridad Social</t>
  </si>
  <si>
    <t>Otros gastos sociales</t>
  </si>
  <si>
    <t>Programa formacion de colegiados</t>
  </si>
  <si>
    <t>Subvencion ATECYR colegiados</t>
  </si>
  <si>
    <t>Bonificacion cuotas desempleo</t>
  </si>
  <si>
    <t>Perdidas por cuotas incobradas</t>
  </si>
  <si>
    <t>Perdidas por la venta de fondos de inversion</t>
  </si>
  <si>
    <t>Perdidas por ajuste de valor de fondos de inversion</t>
  </si>
  <si>
    <t>Otros gastos financieros</t>
  </si>
  <si>
    <t>Gastos excepcionales</t>
  </si>
  <si>
    <t>Amortizacion del inmovilizado intangible</t>
  </si>
  <si>
    <t>Amortizacion del inmovilizado material</t>
  </si>
  <si>
    <t>Dotacion provisiones SRCP</t>
  </si>
  <si>
    <t>TOTAL GASTOS</t>
  </si>
  <si>
    <t>Cuotas colegiados</t>
  </si>
  <si>
    <t>Visados</t>
  </si>
  <si>
    <t>Subvenciones, donaciones y legados a la explotac.</t>
  </si>
  <si>
    <t>Ingresos por arrendamientos</t>
  </si>
  <si>
    <t>Ingresos por servicios al personal</t>
  </si>
  <si>
    <t>Ingresos por servicios diversos</t>
  </si>
  <si>
    <t>Primas Excesos RCP</t>
  </si>
  <si>
    <t>Mutualidad Amic D.F.S.</t>
  </si>
  <si>
    <t>Cuotas colegiados Primas AMIC</t>
  </si>
  <si>
    <t>Eventos colegiados</t>
  </si>
  <si>
    <t>Agendas y loteria</t>
  </si>
  <si>
    <t>Otros ingresos</t>
  </si>
  <si>
    <t>Colaboraciones y patrocinios</t>
  </si>
  <si>
    <t>Intereses Plazos Fijos</t>
  </si>
  <si>
    <t>Revalorizacion de fondos de inversion</t>
  </si>
  <si>
    <t>Bº por la venta de fondos de inversion</t>
  </si>
  <si>
    <t>Otros ingresos financieros</t>
  </si>
  <si>
    <t>Ingresos excepcionales</t>
  </si>
  <si>
    <t>TOTAL INGRESOS</t>
  </si>
  <si>
    <t>RESULTADO EJERCICIO</t>
  </si>
  <si>
    <t>RESERVAS</t>
  </si>
  <si>
    <t>Cuotas Consejo General Col.Ofi Y Federacion Asociaciones</t>
  </si>
  <si>
    <t>Visitas y viajes sociales</t>
  </si>
  <si>
    <t>RESULTADO EXPLOTACION</t>
  </si>
  <si>
    <t>Desglose del resultado</t>
  </si>
  <si>
    <t xml:space="preserve">RESULTADO FINANCIERO </t>
  </si>
  <si>
    <t>Cuotas  Federacion Asociaciones</t>
  </si>
  <si>
    <t>Plan estrategico</t>
  </si>
  <si>
    <t>Perdidas por ajuste de valor acciones</t>
  </si>
  <si>
    <t>Revalorizacion de acciones</t>
  </si>
  <si>
    <t>Bº por la venta de acciones</t>
  </si>
  <si>
    <t>Dividendos acciones</t>
  </si>
  <si>
    <t>Perdida por la venta de acciones</t>
  </si>
  <si>
    <t>EL RESULTADO FINANCIERO INCLUYE HONORARIOS JUANMA</t>
  </si>
  <si>
    <t>Pérdidas por la venta de acciones</t>
  </si>
  <si>
    <t>colegio</t>
  </si>
  <si>
    <t>asociacion</t>
  </si>
  <si>
    <t>Provisión por cuotas fallidas</t>
  </si>
  <si>
    <t>Pérdidas fondos de inversión</t>
  </si>
  <si>
    <t>Indemnizaciones al personal</t>
  </si>
  <si>
    <t>Ajustes negativos imposicion beneficios</t>
  </si>
  <si>
    <t>Gastos Decano y Vicedacno</t>
  </si>
  <si>
    <t>ppto 2018</t>
  </si>
  <si>
    <t>Otros servicios profesionales</t>
  </si>
  <si>
    <t>Proteccion datos</t>
  </si>
  <si>
    <t>Asesoria contable, fiscal,laboral y controller</t>
  </si>
  <si>
    <t>Servicios bancarios y similares</t>
  </si>
  <si>
    <t>Reversion del deterioro de cuotas fallidas</t>
  </si>
  <si>
    <t>RESULTADO EXTRAORDINARIO</t>
  </si>
  <si>
    <t>EJECUCION PRESUPUESTO diciembre 2018 COIIRM</t>
  </si>
  <si>
    <t>ESAMUR</t>
  </si>
  <si>
    <t>EJECUCION PRESUPUESTO DIC 2018 COIIRM &amp; AIIRM</t>
  </si>
  <si>
    <t>EJECUCION PRESUPUESTO Diciembre 2018  AIIRM</t>
  </si>
  <si>
    <t>Dietas Junta Electoral</t>
  </si>
  <si>
    <t>Proyecto IUMA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</si>
</sst>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7" fontId="2" fillId="0" borderId="0" xfId="0" applyNumberFormat="1" applyFont="1"/>
    <xf numFmtId="4" fontId="0" fillId="0" borderId="0" xfId="0" applyNumberFormat="1"/>
    <xf numFmtId="9" fontId="0" fillId="0" borderId="0" xfId="1" applyFon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9" fontId="0" fillId="0" borderId="3" xfId="1" applyFont="1" applyBorder="1"/>
    <xf numFmtId="0" fontId="0" fillId="0" borderId="4" xfId="0" applyBorder="1"/>
    <xf numFmtId="0" fontId="0" fillId="0" borderId="0" xfId="0" applyBorder="1"/>
    <xf numFmtId="4" fontId="0" fillId="0" borderId="0" xfId="0" applyNumberFormat="1" applyBorder="1"/>
    <xf numFmtId="9" fontId="0" fillId="0" borderId="5" xfId="1" applyFont="1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9" fontId="0" fillId="0" borderId="8" xfId="1" applyFont="1" applyBorder="1"/>
    <xf numFmtId="4" fontId="0" fillId="0" borderId="2" xfId="0" applyNumberFormat="1" applyFont="1" applyBorder="1"/>
    <xf numFmtId="4" fontId="0" fillId="0" borderId="0" xfId="0" applyNumberFormat="1" applyFont="1" applyBorder="1"/>
    <xf numFmtId="4" fontId="0" fillId="0" borderId="7" xfId="0" applyNumberFormat="1" applyFont="1" applyBorder="1"/>
    <xf numFmtId="0" fontId="0" fillId="0" borderId="0" xfId="0" applyFont="1"/>
    <xf numFmtId="4" fontId="0" fillId="0" borderId="0" xfId="0" applyNumberFormat="1" applyFont="1"/>
    <xf numFmtId="0" fontId="2" fillId="0" borderId="9" xfId="0" applyFont="1" applyBorder="1"/>
    <xf numFmtId="4" fontId="2" fillId="0" borderId="9" xfId="0" applyNumberFormat="1" applyFont="1" applyBorder="1"/>
    <xf numFmtId="9" fontId="2" fillId="0" borderId="9" xfId="1" applyFont="1" applyBorder="1"/>
    <xf numFmtId="0" fontId="2" fillId="0" borderId="10" xfId="0" applyFont="1" applyBorder="1"/>
    <xf numFmtId="4" fontId="2" fillId="0" borderId="11" xfId="0" applyNumberFormat="1" applyFont="1" applyBorder="1"/>
    <xf numFmtId="9" fontId="2" fillId="0" borderId="12" xfId="1" applyFont="1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3" fillId="0" borderId="0" xfId="0" applyFont="1"/>
    <xf numFmtId="0" fontId="2" fillId="2" borderId="10" xfId="0" applyFont="1" applyFill="1" applyBorder="1"/>
    <xf numFmtId="4" fontId="2" fillId="2" borderId="11" xfId="0" applyNumberFormat="1" applyFont="1" applyFill="1" applyBorder="1"/>
    <xf numFmtId="9" fontId="2" fillId="2" borderId="12" xfId="1" applyFont="1" applyFill="1" applyBorder="1"/>
    <xf numFmtId="0" fontId="0" fillId="0" borderId="4" xfId="0" applyFill="1" applyBorder="1"/>
    <xf numFmtId="0" fontId="0" fillId="0" borderId="0" xfId="0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9" fontId="0" fillId="0" borderId="5" xfId="1" applyFont="1" applyFill="1" applyBorder="1"/>
    <xf numFmtId="0" fontId="0" fillId="0" borderId="6" xfId="0" applyFill="1" applyBorder="1"/>
    <xf numFmtId="0" fontId="0" fillId="0" borderId="7" xfId="0" applyFill="1" applyBorder="1"/>
    <xf numFmtId="4" fontId="0" fillId="0" borderId="7" xfId="0" applyNumberFormat="1" applyFill="1" applyBorder="1"/>
    <xf numFmtId="4" fontId="0" fillId="0" borderId="7" xfId="0" applyNumberFormat="1" applyFont="1" applyFill="1" applyBorder="1"/>
    <xf numFmtId="9" fontId="0" fillId="0" borderId="8" xfId="1" applyFont="1" applyFill="1" applyBorder="1"/>
    <xf numFmtId="0" fontId="0" fillId="0" borderId="0" xfId="0" applyFill="1"/>
    <xf numFmtId="4" fontId="0" fillId="0" borderId="0" xfId="0" applyNumberFormat="1" applyFill="1"/>
    <xf numFmtId="9" fontId="0" fillId="0" borderId="0" xfId="1" applyFont="1" applyFill="1"/>
    <xf numFmtId="0" fontId="0" fillId="0" borderId="0" xfId="0" applyFont="1" applyFill="1"/>
    <xf numFmtId="4" fontId="0" fillId="0" borderId="0" xfId="0" applyNumberFormat="1" applyFont="1" applyFill="1"/>
    <xf numFmtId="0" fontId="0" fillId="0" borderId="13" xfId="0" applyFill="1" applyBorder="1"/>
    <xf numFmtId="0" fontId="0" fillId="0" borderId="14" xfId="0" applyFill="1" applyBorder="1"/>
    <xf numFmtId="4" fontId="0" fillId="0" borderId="14" xfId="0" applyNumberFormat="1" applyBorder="1"/>
    <xf numFmtId="4" fontId="0" fillId="0" borderId="14" xfId="0" applyNumberFormat="1" applyFill="1" applyBorder="1"/>
    <xf numFmtId="9" fontId="0" fillId="0" borderId="15" xfId="1" applyFont="1" applyFill="1" applyBorder="1"/>
    <xf numFmtId="0" fontId="0" fillId="0" borderId="13" xfId="0" applyBorder="1"/>
    <xf numFmtId="0" fontId="0" fillId="0" borderId="14" xfId="0" applyBorder="1"/>
    <xf numFmtId="9" fontId="0" fillId="0" borderId="15" xfId="1" applyFont="1" applyBorder="1"/>
    <xf numFmtId="9" fontId="0" fillId="0" borderId="0" xfId="1" applyFont="1" applyBorder="1"/>
    <xf numFmtId="9" fontId="0" fillId="0" borderId="0" xfId="1" applyFont="1" applyFill="1" applyBorder="1"/>
    <xf numFmtId="0" fontId="2" fillId="0" borderId="0" xfId="0" applyFont="1" applyAlignment="1">
      <alignment horizontal="right"/>
    </xf>
    <xf numFmtId="9" fontId="0" fillId="0" borderId="0" xfId="0" applyNumberFormat="1"/>
    <xf numFmtId="9" fontId="0" fillId="0" borderId="3" xfId="1" applyFont="1" applyFill="1" applyBorder="1"/>
    <xf numFmtId="9" fontId="0" fillId="0" borderId="7" xfId="1" applyFont="1" applyBorder="1"/>
    <xf numFmtId="0" fontId="2" fillId="0" borderId="0" xfId="0" applyFont="1" applyBorder="1"/>
    <xf numFmtId="4" fontId="2" fillId="0" borderId="0" xfId="0" applyNumberFormat="1" applyFont="1" applyBorder="1"/>
    <xf numFmtId="9" fontId="2" fillId="0" borderId="0" xfId="1" applyFont="1" applyBorder="1"/>
    <xf numFmtId="4" fontId="2" fillId="0" borderId="0" xfId="0" applyNumberFormat="1" applyFont="1"/>
    <xf numFmtId="4" fontId="2" fillId="3" borderId="0" xfId="0" applyNumberFormat="1" applyFont="1" applyFill="1"/>
    <xf numFmtId="4" fontId="2" fillId="3" borderId="2" xfId="0" applyNumberFormat="1" applyFont="1" applyFill="1" applyBorder="1"/>
    <xf numFmtId="4" fontId="2" fillId="3" borderId="0" xfId="0" applyNumberFormat="1" applyFont="1" applyFill="1" applyBorder="1"/>
    <xf numFmtId="4" fontId="2" fillId="3" borderId="7" xfId="0" applyNumberFormat="1" applyFont="1" applyFill="1" applyBorder="1"/>
    <xf numFmtId="4" fontId="0" fillId="3" borderId="0" xfId="0" applyNumberFormat="1" applyFill="1" applyBorder="1"/>
    <xf numFmtId="4" fontId="0" fillId="3" borderId="0" xfId="0" applyNumberFormat="1" applyFont="1" applyFill="1" applyBorder="1"/>
    <xf numFmtId="4" fontId="0" fillId="3" borderId="7" xfId="0" applyNumberFormat="1" applyFont="1" applyFill="1" applyBorder="1"/>
    <xf numFmtId="4" fontId="0" fillId="3" borderId="0" xfId="0" applyNumberFormat="1" applyFont="1" applyFill="1"/>
    <xf numFmtId="4" fontId="0" fillId="3" borderId="14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5"/>
  <sheetViews>
    <sheetView tabSelected="1" topLeftCell="A101" zoomScaleNormal="100" workbookViewId="0">
      <selection activeCell="B43" sqref="B43:B46"/>
    </sheetView>
  </sheetViews>
  <sheetFormatPr baseColWidth="10" defaultRowHeight="15" x14ac:dyDescent="0.25"/>
  <cols>
    <col min="1" max="1" width="5.140625" bestFit="1" customWidth="1"/>
    <col min="4" max="4" width="33.42578125" customWidth="1"/>
    <col min="5" max="7" width="10.85546875" bestFit="1" customWidth="1"/>
    <col min="8" max="8" width="11.28515625" bestFit="1" customWidth="1"/>
  </cols>
  <sheetData>
    <row r="2" spans="1:8" x14ac:dyDescent="0.25">
      <c r="E2" s="45"/>
    </row>
    <row r="3" spans="1:8" x14ac:dyDescent="0.25">
      <c r="B3" s="1" t="s">
        <v>108</v>
      </c>
    </row>
    <row r="6" spans="1:8" x14ac:dyDescent="0.25">
      <c r="E6" s="2">
        <v>43465</v>
      </c>
      <c r="F6" s="1" t="s">
        <v>99</v>
      </c>
      <c r="G6" s="1" t="s">
        <v>0</v>
      </c>
      <c r="H6" s="1" t="s">
        <v>1</v>
      </c>
    </row>
    <row r="7" spans="1:8" x14ac:dyDescent="0.25">
      <c r="A7">
        <v>621</v>
      </c>
      <c r="B7" t="s">
        <v>2</v>
      </c>
      <c r="E7" s="3">
        <f>+' ppto colegio '!E7</f>
        <v>1406.17</v>
      </c>
      <c r="F7" s="3">
        <f>+' ppto colegio '!F7</f>
        <v>2500</v>
      </c>
      <c r="G7" s="3">
        <f>+E7-F7</f>
        <v>-1093.83</v>
      </c>
      <c r="H7" s="4">
        <f>+E7/F7</f>
        <v>0.56246800000000008</v>
      </c>
    </row>
    <row r="8" spans="1:8" x14ac:dyDescent="0.25">
      <c r="A8">
        <v>622</v>
      </c>
      <c r="B8" t="s">
        <v>3</v>
      </c>
      <c r="E8" s="3">
        <f>+' ppto colegio '!E8</f>
        <v>16307.7</v>
      </c>
      <c r="F8" s="3">
        <f>+' ppto colegio '!F8</f>
        <v>14000</v>
      </c>
      <c r="G8" s="3">
        <f>+E8-F8</f>
        <v>2307.7000000000007</v>
      </c>
      <c r="H8" s="4">
        <f>+E8/F8</f>
        <v>1.1648357142857144</v>
      </c>
    </row>
    <row r="9" spans="1:8" x14ac:dyDescent="0.25">
      <c r="A9">
        <v>623</v>
      </c>
      <c r="B9" t="s">
        <v>4</v>
      </c>
      <c r="E9" s="3">
        <f>SUM(E10:E15)</f>
        <v>52043.46</v>
      </c>
      <c r="F9" s="3">
        <f>SUM(F10:F15)</f>
        <v>42000</v>
      </c>
      <c r="G9" s="3">
        <f>+E9-F9</f>
        <v>10043.459999999999</v>
      </c>
      <c r="H9" s="4">
        <f>+E9/F9</f>
        <v>1.2391300000000001</v>
      </c>
    </row>
    <row r="10" spans="1:8" x14ac:dyDescent="0.25">
      <c r="B10" s="5" t="s">
        <v>102</v>
      </c>
      <c r="C10" s="6"/>
      <c r="D10" s="6"/>
      <c r="E10" s="7">
        <f>+' ppto colegio '!E10</f>
        <v>7700</v>
      </c>
      <c r="F10" s="7">
        <f>+' ppto colegio '!F10</f>
        <v>8000</v>
      </c>
      <c r="G10" s="7">
        <f>+E10-F10</f>
        <v>-300</v>
      </c>
      <c r="H10" s="8">
        <f t="shared" ref="H10:H73" si="0">+E10/F10</f>
        <v>0.96250000000000002</v>
      </c>
    </row>
    <row r="11" spans="1:8" x14ac:dyDescent="0.25">
      <c r="B11" s="9" t="s">
        <v>5</v>
      </c>
      <c r="C11" s="10"/>
      <c r="D11" s="10"/>
      <c r="E11" s="11">
        <f>+' ppto colegio '!E11</f>
        <v>2695.2</v>
      </c>
      <c r="F11" s="11">
        <f>+' ppto colegio '!F11</f>
        <v>10000</v>
      </c>
      <c r="G11" s="11">
        <f>+E11-F11</f>
        <v>-7304.8</v>
      </c>
      <c r="H11" s="12">
        <f t="shared" si="0"/>
        <v>0.26951999999999998</v>
      </c>
    </row>
    <row r="12" spans="1:8" x14ac:dyDescent="0.25">
      <c r="B12" s="9" t="s">
        <v>6</v>
      </c>
      <c r="C12" s="10"/>
      <c r="D12" s="10"/>
      <c r="E12" s="11">
        <f>+' ppto colegio '!E12</f>
        <v>19707.5</v>
      </c>
      <c r="F12" s="11">
        <f>+' ppto colegio '!F12</f>
        <v>14000</v>
      </c>
      <c r="G12" s="11">
        <f t="shared" ref="G12:G73" si="1">+E12-F12</f>
        <v>5707.5</v>
      </c>
      <c r="H12" s="12">
        <f t="shared" si="0"/>
        <v>1.4076785714285713</v>
      </c>
    </row>
    <row r="13" spans="1:8" x14ac:dyDescent="0.25">
      <c r="B13" s="9" t="s">
        <v>100</v>
      </c>
      <c r="C13" s="10"/>
      <c r="D13" s="10"/>
      <c r="E13" s="11">
        <f>+' ppto colegio '!E13</f>
        <v>2379.0300000000002</v>
      </c>
      <c r="F13" s="11">
        <f>+' ppto colegio '!F13</f>
        <v>3000</v>
      </c>
      <c r="G13" s="11">
        <f>+E13-F13</f>
        <v>-620.9699999999998</v>
      </c>
      <c r="H13" s="12">
        <f>+E13/F13</f>
        <v>0.7930100000000001</v>
      </c>
    </row>
    <row r="14" spans="1:8" x14ac:dyDescent="0.25">
      <c r="B14" s="35" t="s">
        <v>7</v>
      </c>
      <c r="C14" s="36"/>
      <c r="D14" s="36"/>
      <c r="E14" s="11">
        <f>+' ppto colegio '!E14+'ppto asociacion'!E8</f>
        <v>3613.63</v>
      </c>
      <c r="F14" s="11">
        <f>+' ppto colegio '!F14+'ppto asociacion'!F8</f>
        <v>7000</v>
      </c>
      <c r="G14" s="37">
        <f t="shared" si="1"/>
        <v>-3386.37</v>
      </c>
      <c r="H14" s="39">
        <f t="shared" si="0"/>
        <v>0.51623285714285716</v>
      </c>
    </row>
    <row r="15" spans="1:8" x14ac:dyDescent="0.25">
      <c r="B15" s="40" t="s">
        <v>8</v>
      </c>
      <c r="C15" s="41"/>
      <c r="D15" s="41"/>
      <c r="E15" s="15">
        <f>+' ppto colegio '!E15</f>
        <v>15948.1</v>
      </c>
      <c r="F15" s="15">
        <f>+' ppto colegio '!F15</f>
        <v>0</v>
      </c>
      <c r="G15" s="42">
        <f t="shared" si="1"/>
        <v>15948.1</v>
      </c>
      <c r="H15" s="44" t="e">
        <f t="shared" si="0"/>
        <v>#DIV/0!</v>
      </c>
    </row>
    <row r="16" spans="1:8" x14ac:dyDescent="0.25">
      <c r="A16">
        <v>625</v>
      </c>
      <c r="B16" s="45" t="s">
        <v>9</v>
      </c>
      <c r="C16" s="45"/>
      <c r="D16" s="45"/>
      <c r="E16" s="46">
        <f>SUM(E17:E19)</f>
        <v>68799.25</v>
      </c>
      <c r="F16" s="46">
        <f>SUM(F17:F19)</f>
        <v>77500</v>
      </c>
      <c r="G16" s="37">
        <f t="shared" si="1"/>
        <v>-8700.75</v>
      </c>
      <c r="H16" s="47">
        <f t="shared" si="0"/>
        <v>0.88773225806451617</v>
      </c>
    </row>
    <row r="17" spans="1:10" x14ac:dyDescent="0.25">
      <c r="B17" s="5" t="s">
        <v>10</v>
      </c>
      <c r="C17" s="6"/>
      <c r="D17" s="6"/>
      <c r="E17" s="7">
        <f>+' ppto colegio '!E17</f>
        <v>48737.99</v>
      </c>
      <c r="F17" s="7">
        <f>+' ppto colegio '!F17</f>
        <v>60000</v>
      </c>
      <c r="G17" s="7">
        <f t="shared" si="1"/>
        <v>-11262.010000000002</v>
      </c>
      <c r="H17" s="8">
        <f t="shared" si="0"/>
        <v>0.81229983333333333</v>
      </c>
    </row>
    <row r="18" spans="1:10" x14ac:dyDescent="0.25">
      <c r="B18" s="9" t="s">
        <v>11</v>
      </c>
      <c r="C18" s="10"/>
      <c r="D18" s="10"/>
      <c r="E18" s="11">
        <f>+' ppto colegio '!E18</f>
        <v>18767.8</v>
      </c>
      <c r="F18" s="11">
        <f>+' ppto colegio '!F18</f>
        <v>15000</v>
      </c>
      <c r="G18" s="11">
        <f t="shared" si="1"/>
        <v>3767.7999999999993</v>
      </c>
      <c r="H18" s="12">
        <f t="shared" si="0"/>
        <v>1.2511866666666667</v>
      </c>
    </row>
    <row r="19" spans="1:10" x14ac:dyDescent="0.25">
      <c r="B19" s="13" t="s">
        <v>12</v>
      </c>
      <c r="C19" s="14"/>
      <c r="D19" s="14"/>
      <c r="E19" s="15">
        <f>+' ppto colegio '!E19</f>
        <v>1293.46</v>
      </c>
      <c r="F19" s="15">
        <f>+' ppto colegio '!F19</f>
        <v>2500</v>
      </c>
      <c r="G19" s="15">
        <f t="shared" si="1"/>
        <v>-1206.54</v>
      </c>
      <c r="H19" s="16">
        <f t="shared" si="0"/>
        <v>0.51738400000000007</v>
      </c>
    </row>
    <row r="20" spans="1:10" x14ac:dyDescent="0.25">
      <c r="A20">
        <v>626</v>
      </c>
      <c r="B20" s="36" t="s">
        <v>103</v>
      </c>
      <c r="C20" s="10"/>
      <c r="D20" s="10"/>
      <c r="E20" s="11">
        <f>+' ppto colegio '!E20+'ppto asociacion'!E9</f>
        <v>1106.1199999999999</v>
      </c>
      <c r="F20" s="11">
        <f>+' ppto colegio '!F20+'ppto asociacion'!F9</f>
        <v>500</v>
      </c>
      <c r="G20" s="11">
        <f>+E20-F20</f>
        <v>606.11999999999989</v>
      </c>
      <c r="H20" s="4">
        <f>+E20/F20</f>
        <v>2.21224</v>
      </c>
      <c r="J20" s="3"/>
    </row>
    <row r="21" spans="1:10" x14ac:dyDescent="0.25">
      <c r="A21">
        <v>627</v>
      </c>
      <c r="B21" t="s">
        <v>13</v>
      </c>
      <c r="E21" s="3">
        <f>+' ppto colegio '!E21</f>
        <v>10650</v>
      </c>
      <c r="F21" s="3">
        <f>+' ppto colegio '!F21</f>
        <v>10000</v>
      </c>
      <c r="G21" s="11">
        <f t="shared" si="1"/>
        <v>650</v>
      </c>
      <c r="H21" s="4">
        <f t="shared" si="0"/>
        <v>1.0649999999999999</v>
      </c>
    </row>
    <row r="22" spans="1:10" x14ac:dyDescent="0.25">
      <c r="A22">
        <v>628</v>
      </c>
      <c r="B22" t="s">
        <v>14</v>
      </c>
      <c r="E22" s="3">
        <f>+' ppto colegio '!E22</f>
        <v>7649.86</v>
      </c>
      <c r="F22" s="3">
        <f>+' ppto colegio '!F22</f>
        <v>10000</v>
      </c>
      <c r="G22" s="11">
        <f t="shared" si="1"/>
        <v>-2350.1400000000003</v>
      </c>
      <c r="H22" s="4">
        <f t="shared" si="0"/>
        <v>0.76498599999999994</v>
      </c>
    </row>
    <row r="23" spans="1:10" x14ac:dyDescent="0.25">
      <c r="A23">
        <v>629</v>
      </c>
      <c r="B23" t="s">
        <v>15</v>
      </c>
      <c r="E23" s="3">
        <f>SUM(E24:E49)</f>
        <v>80824.56</v>
      </c>
      <c r="F23" s="3">
        <f>SUM(F24:F49)</f>
        <v>96500</v>
      </c>
      <c r="G23" s="11">
        <f t="shared" si="1"/>
        <v>-15675.440000000002</v>
      </c>
      <c r="H23" s="4">
        <f t="shared" si="0"/>
        <v>0.83756020725388602</v>
      </c>
    </row>
    <row r="24" spans="1:10" x14ac:dyDescent="0.25">
      <c r="B24" s="5" t="s">
        <v>16</v>
      </c>
      <c r="C24" s="6"/>
      <c r="D24" s="6"/>
      <c r="E24" s="7">
        <f>+' ppto colegio '!E24</f>
        <v>5467.58</v>
      </c>
      <c r="F24" s="17">
        <f>+' ppto colegio '!F24</f>
        <v>6200</v>
      </c>
      <c r="G24" s="7">
        <f t="shared" si="1"/>
        <v>-732.42000000000007</v>
      </c>
      <c r="H24" s="8">
        <f t="shared" si="0"/>
        <v>0.8818677419354839</v>
      </c>
    </row>
    <row r="25" spans="1:10" x14ac:dyDescent="0.25">
      <c r="B25" s="9" t="s">
        <v>17</v>
      </c>
      <c r="C25" s="10"/>
      <c r="D25" s="10"/>
      <c r="E25" s="11">
        <f>+' ppto colegio '!E25</f>
        <v>3455.9</v>
      </c>
      <c r="F25" s="18">
        <f>+' ppto colegio '!F25</f>
        <v>2000</v>
      </c>
      <c r="G25" s="11">
        <f t="shared" si="1"/>
        <v>1455.9</v>
      </c>
      <c r="H25" s="12">
        <f t="shared" si="0"/>
        <v>1.7279500000000001</v>
      </c>
    </row>
    <row r="26" spans="1:10" x14ac:dyDescent="0.25">
      <c r="B26" s="9" t="s">
        <v>18</v>
      </c>
      <c r="C26" s="10"/>
      <c r="D26" s="10"/>
      <c r="E26" s="11">
        <f>+' ppto colegio '!E26</f>
        <v>5483.64</v>
      </c>
      <c r="F26" s="18">
        <f>+' ppto colegio '!F26</f>
        <v>5500</v>
      </c>
      <c r="G26" s="11">
        <f t="shared" si="1"/>
        <v>-16.359999999999673</v>
      </c>
      <c r="H26" s="12">
        <f t="shared" si="0"/>
        <v>0.99702545454545466</v>
      </c>
    </row>
    <row r="27" spans="1:10" x14ac:dyDescent="0.25">
      <c r="B27" s="9" t="s">
        <v>19</v>
      </c>
      <c r="C27" s="10"/>
      <c r="D27" s="10"/>
      <c r="E27" s="11">
        <f>+' ppto colegio '!E27</f>
        <v>845.99</v>
      </c>
      <c r="F27" s="18">
        <f>+' ppto colegio '!F27</f>
        <v>1000</v>
      </c>
      <c r="G27" s="11">
        <f t="shared" si="1"/>
        <v>-154.01</v>
      </c>
      <c r="H27" s="12">
        <f t="shared" si="0"/>
        <v>0.84599000000000002</v>
      </c>
    </row>
    <row r="28" spans="1:10" x14ac:dyDescent="0.25">
      <c r="B28" s="9" t="s">
        <v>20</v>
      </c>
      <c r="C28" s="10"/>
      <c r="D28" s="10"/>
      <c r="E28" s="11">
        <f>+' ppto colegio '!E28</f>
        <v>0</v>
      </c>
      <c r="F28" s="18">
        <f>+' ppto colegio '!F28</f>
        <v>0</v>
      </c>
      <c r="G28" s="11">
        <f t="shared" si="1"/>
        <v>0</v>
      </c>
      <c r="H28" s="12" t="e">
        <f t="shared" si="0"/>
        <v>#DIV/0!</v>
      </c>
    </row>
    <row r="29" spans="1:10" x14ac:dyDescent="0.25">
      <c r="B29" s="9" t="s">
        <v>21</v>
      </c>
      <c r="C29" s="10"/>
      <c r="D29" s="10"/>
      <c r="E29" s="11">
        <f>+' ppto colegio '!E29</f>
        <v>4660.71</v>
      </c>
      <c r="F29" s="18">
        <f>+' ppto colegio '!F29</f>
        <v>5000</v>
      </c>
      <c r="G29" s="11">
        <f t="shared" si="1"/>
        <v>-339.28999999999996</v>
      </c>
      <c r="H29" s="12">
        <f t="shared" si="0"/>
        <v>0.93214200000000003</v>
      </c>
    </row>
    <row r="30" spans="1:10" x14ac:dyDescent="0.25">
      <c r="B30" s="35" t="s">
        <v>22</v>
      </c>
      <c r="C30" s="36"/>
      <c r="D30" s="36"/>
      <c r="E30" s="11">
        <f>+' ppto colegio '!E30</f>
        <v>4707.87</v>
      </c>
      <c r="F30" s="18">
        <f>+' ppto colegio '!F30</f>
        <v>2500</v>
      </c>
      <c r="G30" s="37">
        <f t="shared" si="1"/>
        <v>2207.87</v>
      </c>
      <c r="H30" s="39">
        <f t="shared" si="0"/>
        <v>1.883148</v>
      </c>
    </row>
    <row r="31" spans="1:10" x14ac:dyDescent="0.25">
      <c r="B31" s="35" t="s">
        <v>23</v>
      </c>
      <c r="C31" s="36"/>
      <c r="D31" s="36"/>
      <c r="E31" s="11">
        <f>+' ppto colegio '!E31+'ppto asociacion'!E11</f>
        <v>8116.2</v>
      </c>
      <c r="F31" s="18">
        <f>+' ppto colegio '!F31+'ppto asociacion'!F11</f>
        <v>9000</v>
      </c>
      <c r="G31" s="37">
        <f t="shared" si="1"/>
        <v>-883.80000000000018</v>
      </c>
      <c r="H31" s="39">
        <f t="shared" si="0"/>
        <v>0.90179999999999993</v>
      </c>
    </row>
    <row r="32" spans="1:10" x14ac:dyDescent="0.25">
      <c r="B32" s="35" t="s">
        <v>24</v>
      </c>
      <c r="C32" s="36"/>
      <c r="D32" s="36"/>
      <c r="E32" s="11">
        <f>+' ppto colegio '!E32</f>
        <v>2058.6799999999998</v>
      </c>
      <c r="F32" s="18">
        <f>+' ppto colegio '!F32</f>
        <v>2500</v>
      </c>
      <c r="G32" s="37">
        <f t="shared" si="1"/>
        <v>-441.32000000000016</v>
      </c>
      <c r="H32" s="39">
        <f t="shared" si="0"/>
        <v>0.82347199999999998</v>
      </c>
    </row>
    <row r="33" spans="2:8" x14ac:dyDescent="0.25">
      <c r="B33" s="35" t="s">
        <v>78</v>
      </c>
      <c r="C33" s="36"/>
      <c r="D33" s="36"/>
      <c r="E33" s="11">
        <f>+' ppto colegio '!E33+'ppto asociacion'!E12</f>
        <v>9358.32</v>
      </c>
      <c r="F33" s="18">
        <f>+' ppto colegio '!F33+'ppto asociacion'!F12</f>
        <v>9100</v>
      </c>
      <c r="G33" s="37">
        <f t="shared" si="1"/>
        <v>258.31999999999971</v>
      </c>
      <c r="H33" s="39">
        <f t="shared" si="0"/>
        <v>1.0283868131868132</v>
      </c>
    </row>
    <row r="34" spans="2:8" x14ac:dyDescent="0.25">
      <c r="B34" s="35" t="s">
        <v>26</v>
      </c>
      <c r="C34" s="36"/>
      <c r="D34" s="36"/>
      <c r="E34" s="11">
        <f>+' ppto colegio '!E34</f>
        <v>2500</v>
      </c>
      <c r="F34" s="18">
        <f>+' ppto colegio '!F34</f>
        <v>300</v>
      </c>
      <c r="G34" s="37">
        <f t="shared" si="1"/>
        <v>2200</v>
      </c>
      <c r="H34" s="39">
        <f t="shared" si="0"/>
        <v>8.3333333333333339</v>
      </c>
    </row>
    <row r="35" spans="2:8" x14ac:dyDescent="0.25">
      <c r="B35" s="35" t="s">
        <v>27</v>
      </c>
      <c r="C35" s="36"/>
      <c r="D35" s="36"/>
      <c r="E35" s="11">
        <f>+' ppto colegio '!E35+'ppto asociacion'!E13</f>
        <v>13286.5</v>
      </c>
      <c r="F35" s="18">
        <f>+' ppto colegio '!F35+'ppto asociacion'!F13</f>
        <v>36000</v>
      </c>
      <c r="G35" s="37">
        <f t="shared" si="1"/>
        <v>-22713.5</v>
      </c>
      <c r="H35" s="39">
        <f t="shared" si="0"/>
        <v>0.36906944444444445</v>
      </c>
    </row>
    <row r="36" spans="2:8" x14ac:dyDescent="0.25">
      <c r="B36" s="35" t="s">
        <v>79</v>
      </c>
      <c r="C36" s="36"/>
      <c r="D36" s="36"/>
      <c r="E36" s="11">
        <f>+' ppto colegio '!E36</f>
        <v>0</v>
      </c>
      <c r="F36" s="18">
        <f>+' ppto colegio '!F36</f>
        <v>2000</v>
      </c>
      <c r="G36" s="37">
        <f t="shared" si="1"/>
        <v>-2000</v>
      </c>
      <c r="H36" s="39">
        <f t="shared" si="0"/>
        <v>0</v>
      </c>
    </row>
    <row r="37" spans="2:8" x14ac:dyDescent="0.25">
      <c r="B37" s="35" t="s">
        <v>28</v>
      </c>
      <c r="C37" s="36"/>
      <c r="D37" s="36"/>
      <c r="E37" s="11">
        <f>+' ppto colegio '!E37</f>
        <v>0</v>
      </c>
      <c r="F37" s="18">
        <f>+' ppto colegio '!F37</f>
        <v>400</v>
      </c>
      <c r="G37" s="37">
        <f t="shared" si="1"/>
        <v>-400</v>
      </c>
      <c r="H37" s="39">
        <f t="shared" si="0"/>
        <v>0</v>
      </c>
    </row>
    <row r="38" spans="2:8" x14ac:dyDescent="0.25">
      <c r="B38" s="9" t="s">
        <v>101</v>
      </c>
      <c r="C38" s="36"/>
      <c r="D38" s="36"/>
      <c r="E38" s="11">
        <f>+' ppto colegio '!E38</f>
        <v>400</v>
      </c>
      <c r="F38" s="18">
        <f>+' ppto colegio '!F38</f>
        <v>1000</v>
      </c>
      <c r="G38" s="37">
        <f>+E38-F38</f>
        <v>-600</v>
      </c>
      <c r="H38" s="39">
        <f>+E38/F38</f>
        <v>0.4</v>
      </c>
    </row>
    <row r="39" spans="2:8" x14ac:dyDescent="0.25">
      <c r="B39" s="35" t="s">
        <v>29</v>
      </c>
      <c r="C39" s="36"/>
      <c r="D39" s="36"/>
      <c r="E39" s="11">
        <f>+' ppto colegio '!E39</f>
        <v>0</v>
      </c>
      <c r="F39" s="18">
        <f>+' ppto colegio '!F39</f>
        <v>0</v>
      </c>
      <c r="G39" s="37">
        <f>+E39-F39</f>
        <v>0</v>
      </c>
      <c r="H39" s="39" t="e">
        <f>+E39/F39</f>
        <v>#DIV/0!</v>
      </c>
    </row>
    <row r="40" spans="2:8" x14ac:dyDescent="0.25">
      <c r="B40" s="35" t="s">
        <v>30</v>
      </c>
      <c r="C40" s="36"/>
      <c r="D40" s="36"/>
      <c r="E40" s="11">
        <f>+' ppto colegio '!E40</f>
        <v>2071.4</v>
      </c>
      <c r="F40" s="18">
        <f>+' ppto colegio '!F40</f>
        <v>2500</v>
      </c>
      <c r="G40" s="37">
        <f>+E40-F40</f>
        <v>-428.59999999999991</v>
      </c>
      <c r="H40" s="39">
        <f>+E40/F40</f>
        <v>0.82856000000000007</v>
      </c>
    </row>
    <row r="41" spans="2:8" x14ac:dyDescent="0.25">
      <c r="B41" s="9" t="s">
        <v>98</v>
      </c>
      <c r="C41" s="36"/>
      <c r="D41" s="36"/>
      <c r="E41" s="11">
        <f>+' ppto colegio '!E41</f>
        <v>4645.66</v>
      </c>
      <c r="F41" s="18">
        <f>+' ppto colegio '!F41</f>
        <v>0</v>
      </c>
      <c r="G41" s="37">
        <f>+E41-F41</f>
        <v>4645.66</v>
      </c>
      <c r="H41" s="39" t="e">
        <f>+E41/F41</f>
        <v>#DIV/0!</v>
      </c>
    </row>
    <row r="42" spans="2:8" x14ac:dyDescent="0.25">
      <c r="B42" s="35" t="s">
        <v>31</v>
      </c>
      <c r="C42" s="36"/>
      <c r="D42" s="36"/>
      <c r="E42" s="11">
        <f>+' ppto colegio '!E42</f>
        <v>2097.2600000000002</v>
      </c>
      <c r="F42" s="18">
        <f>+' ppto colegio '!F42</f>
        <v>3500</v>
      </c>
      <c r="G42" s="37">
        <f t="shared" si="1"/>
        <v>-1402.7399999999998</v>
      </c>
      <c r="H42" s="39">
        <f t="shared" si="0"/>
        <v>0.59921714285714289</v>
      </c>
    </row>
    <row r="43" spans="2:8" x14ac:dyDescent="0.25">
      <c r="B43" s="9" t="s">
        <v>110</v>
      </c>
      <c r="C43" s="36"/>
      <c r="D43" s="36"/>
      <c r="E43" s="11">
        <f>+' ppto colegio '!E43</f>
        <v>2350</v>
      </c>
      <c r="F43" s="18">
        <f>+' ppto colegio '!F43</f>
        <v>0</v>
      </c>
      <c r="G43" s="37">
        <f t="shared" ref="G43" si="2">+E43-F43</f>
        <v>2350</v>
      </c>
      <c r="H43" s="39" t="e">
        <f t="shared" ref="H43" si="3">+E43/F43</f>
        <v>#DIV/0!</v>
      </c>
    </row>
    <row r="44" spans="2:8" x14ac:dyDescent="0.25">
      <c r="B44" s="9" t="s">
        <v>32</v>
      </c>
      <c r="C44" s="36"/>
      <c r="D44" s="36"/>
      <c r="E44" s="11">
        <f>+' ppto colegio '!E44+'ppto asociacion'!E15</f>
        <v>3424.85</v>
      </c>
      <c r="F44" s="18">
        <f>+' ppto colegio '!F44+'ppto asociacion'!F15</f>
        <v>2500</v>
      </c>
      <c r="G44" s="37">
        <f t="shared" si="1"/>
        <v>924.84999999999991</v>
      </c>
      <c r="H44" s="39">
        <f t="shared" si="0"/>
        <v>1.3699399999999999</v>
      </c>
    </row>
    <row r="45" spans="2:8" x14ac:dyDescent="0.25">
      <c r="B45" s="9" t="s">
        <v>33</v>
      </c>
      <c r="C45" s="36"/>
      <c r="D45" s="36"/>
      <c r="E45" s="11">
        <f>+' ppto colegio '!E45</f>
        <v>1413.41</v>
      </c>
      <c r="F45" s="18">
        <f>+' ppto colegio '!F45</f>
        <v>1000</v>
      </c>
      <c r="G45" s="37">
        <f t="shared" si="1"/>
        <v>413.41000000000008</v>
      </c>
      <c r="H45" s="39">
        <f t="shared" si="0"/>
        <v>1.4134100000000001</v>
      </c>
    </row>
    <row r="46" spans="2:8" x14ac:dyDescent="0.25">
      <c r="B46" s="9" t="s">
        <v>111</v>
      </c>
      <c r="C46" s="36"/>
      <c r="D46" s="36"/>
      <c r="E46" s="11">
        <f>+' ppto colegio '!E46</f>
        <v>2836.72</v>
      </c>
      <c r="F46" s="18">
        <f>+' ppto colegio '!F46</f>
        <v>0</v>
      </c>
      <c r="G46" s="37">
        <f t="shared" si="1"/>
        <v>2836.72</v>
      </c>
      <c r="H46" s="39" t="e">
        <f t="shared" si="0"/>
        <v>#DIV/0!</v>
      </c>
    </row>
    <row r="47" spans="2:8" x14ac:dyDescent="0.25">
      <c r="B47" s="35" t="s">
        <v>34</v>
      </c>
      <c r="C47" s="36"/>
      <c r="D47" s="36"/>
      <c r="E47" s="11">
        <f>+' ppto colegio '!E47</f>
        <v>700</v>
      </c>
      <c r="F47" s="18">
        <f>+' ppto colegio '!F47</f>
        <v>2000</v>
      </c>
      <c r="G47" s="37">
        <f t="shared" si="1"/>
        <v>-1300</v>
      </c>
      <c r="H47" s="39">
        <f t="shared" si="0"/>
        <v>0.35</v>
      </c>
    </row>
    <row r="48" spans="2:8" x14ac:dyDescent="0.25">
      <c r="B48" s="35" t="s">
        <v>35</v>
      </c>
      <c r="C48" s="36"/>
      <c r="D48" s="36"/>
      <c r="E48" s="11">
        <f>+' ppto colegio '!E48-22600</f>
        <v>0</v>
      </c>
      <c r="F48" s="18">
        <f>+' ppto colegio '!F48-24900</f>
        <v>0</v>
      </c>
      <c r="G48" s="37">
        <f t="shared" si="1"/>
        <v>0</v>
      </c>
      <c r="H48" s="39" t="e">
        <f t="shared" si="0"/>
        <v>#DIV/0!</v>
      </c>
    </row>
    <row r="49" spans="1:10" x14ac:dyDescent="0.25">
      <c r="B49" s="40" t="s">
        <v>36</v>
      </c>
      <c r="C49" s="41"/>
      <c r="D49" s="41"/>
      <c r="E49" s="15">
        <f>+' ppto colegio '!E49</f>
        <v>943.87</v>
      </c>
      <c r="F49" s="19">
        <f>+' ppto colegio '!F49</f>
        <v>2500</v>
      </c>
      <c r="G49" s="42">
        <f t="shared" si="1"/>
        <v>-1556.13</v>
      </c>
      <c r="H49" s="44">
        <f t="shared" si="0"/>
        <v>0.37754799999999999</v>
      </c>
    </row>
    <row r="50" spans="1:10" x14ac:dyDescent="0.25">
      <c r="A50">
        <v>630</v>
      </c>
      <c r="B50" s="45" t="s">
        <v>37</v>
      </c>
      <c r="C50" s="45"/>
      <c r="D50" s="45"/>
      <c r="E50" s="46">
        <f>+' ppto colegio '!E50</f>
        <v>0</v>
      </c>
      <c r="F50" s="46">
        <f>+' ppto colegio '!F50</f>
        <v>0</v>
      </c>
      <c r="G50" s="37">
        <f t="shared" si="1"/>
        <v>0</v>
      </c>
      <c r="H50" s="47" t="e">
        <f t="shared" si="0"/>
        <v>#DIV/0!</v>
      </c>
    </row>
    <row r="51" spans="1:10" x14ac:dyDescent="0.25">
      <c r="A51">
        <v>631</v>
      </c>
      <c r="B51" s="45" t="s">
        <v>38</v>
      </c>
      <c r="C51" s="45"/>
      <c r="D51" s="45"/>
      <c r="E51" s="46">
        <f>+' ppto colegio '!E51</f>
        <v>4448.83</v>
      </c>
      <c r="F51" s="46">
        <f>+' ppto colegio '!F51</f>
        <v>4200</v>
      </c>
      <c r="G51" s="37">
        <f t="shared" si="1"/>
        <v>248.82999999999993</v>
      </c>
      <c r="H51" s="47">
        <f t="shared" si="0"/>
        <v>1.0592452380952382</v>
      </c>
    </row>
    <row r="52" spans="1:10" x14ac:dyDescent="0.25">
      <c r="A52">
        <v>633</v>
      </c>
      <c r="B52" s="35" t="s">
        <v>97</v>
      </c>
      <c r="C52" s="45"/>
      <c r="D52" s="45"/>
      <c r="E52" s="46">
        <f>+' ppto colegio '!E52</f>
        <v>0</v>
      </c>
      <c r="F52" s="46">
        <f>+' ppto colegio '!F52</f>
        <v>0</v>
      </c>
      <c r="G52" s="37">
        <f t="shared" si="1"/>
        <v>0</v>
      </c>
      <c r="H52" s="47" t="e">
        <f t="shared" si="0"/>
        <v>#DIV/0!</v>
      </c>
      <c r="J52" s="35"/>
    </row>
    <row r="53" spans="1:10" x14ac:dyDescent="0.25">
      <c r="A53">
        <v>634</v>
      </c>
      <c r="B53" s="45" t="s">
        <v>39</v>
      </c>
      <c r="C53" s="45"/>
      <c r="D53" s="45"/>
      <c r="E53" s="46">
        <f>+' ppto colegio '!E53</f>
        <v>11852.88</v>
      </c>
      <c r="F53" s="46">
        <f>+' ppto colegio '!F53</f>
        <v>12000</v>
      </c>
      <c r="G53" s="37">
        <f t="shared" si="1"/>
        <v>-147.1200000000008</v>
      </c>
      <c r="H53" s="47">
        <f t="shared" si="0"/>
        <v>0.98773999999999995</v>
      </c>
    </row>
    <row r="54" spans="1:10" x14ac:dyDescent="0.25">
      <c r="A54">
        <v>636</v>
      </c>
      <c r="B54" s="45" t="s">
        <v>40</v>
      </c>
      <c r="C54" s="45"/>
      <c r="D54" s="45"/>
      <c r="E54" s="46">
        <f>+' ppto colegio '!E54</f>
        <v>0</v>
      </c>
      <c r="F54" s="46">
        <f>+' ppto colegio '!F54</f>
        <v>0</v>
      </c>
      <c r="G54" s="37">
        <f t="shared" si="1"/>
        <v>0</v>
      </c>
      <c r="H54" s="47" t="e">
        <f t="shared" si="0"/>
        <v>#DIV/0!</v>
      </c>
    </row>
    <row r="55" spans="1:10" x14ac:dyDescent="0.25">
      <c r="A55">
        <v>640</v>
      </c>
      <c r="B55" s="45" t="s">
        <v>41</v>
      </c>
      <c r="C55" s="45"/>
      <c r="D55" s="45"/>
      <c r="E55" s="46">
        <f>+' ppto colegio '!E55</f>
        <v>118074.78</v>
      </c>
      <c r="F55" s="46">
        <f>+' ppto colegio '!F55</f>
        <v>126000</v>
      </c>
      <c r="G55" s="37">
        <f t="shared" si="1"/>
        <v>-7925.2200000000012</v>
      </c>
      <c r="H55" s="47">
        <f t="shared" si="0"/>
        <v>0.93710142857142853</v>
      </c>
    </row>
    <row r="56" spans="1:10" x14ac:dyDescent="0.25">
      <c r="A56">
        <v>640</v>
      </c>
      <c r="B56" s="45" t="s">
        <v>42</v>
      </c>
      <c r="C56" s="45"/>
      <c r="D56" s="45"/>
      <c r="E56" s="46">
        <f>+' ppto colegio '!E56</f>
        <v>0</v>
      </c>
      <c r="F56" s="46">
        <f>+' ppto colegio '!F56</f>
        <v>0</v>
      </c>
      <c r="G56" s="37">
        <f t="shared" si="1"/>
        <v>0</v>
      </c>
      <c r="H56" s="47" t="e">
        <f t="shared" si="0"/>
        <v>#DIV/0!</v>
      </c>
    </row>
    <row r="57" spans="1:10" x14ac:dyDescent="0.25">
      <c r="A57">
        <v>641</v>
      </c>
      <c r="B57" s="45" t="s">
        <v>96</v>
      </c>
      <c r="C57" s="45"/>
      <c r="D57" s="45"/>
      <c r="E57" s="46">
        <f>+' ppto colegio '!E57</f>
        <v>0</v>
      </c>
      <c r="F57" s="46">
        <f>+' ppto colegio '!F57</f>
        <v>0</v>
      </c>
      <c r="G57" s="37">
        <f t="shared" si="1"/>
        <v>0</v>
      </c>
      <c r="H57" s="47" t="e">
        <f t="shared" si="0"/>
        <v>#DIV/0!</v>
      </c>
    </row>
    <row r="58" spans="1:10" x14ac:dyDescent="0.25">
      <c r="A58">
        <v>642</v>
      </c>
      <c r="B58" s="45" t="s">
        <v>43</v>
      </c>
      <c r="C58" s="45"/>
      <c r="D58" s="45"/>
      <c r="E58" s="46">
        <f>+' ppto colegio '!E58</f>
        <v>34619.519999999997</v>
      </c>
      <c r="F58" s="46">
        <f>+' ppto colegio '!F58</f>
        <v>37000</v>
      </c>
      <c r="G58" s="37">
        <f t="shared" si="1"/>
        <v>-2380.4800000000032</v>
      </c>
      <c r="H58" s="47">
        <f t="shared" si="0"/>
        <v>0.93566270270270258</v>
      </c>
    </row>
    <row r="59" spans="1:10" x14ac:dyDescent="0.25">
      <c r="A59">
        <v>649</v>
      </c>
      <c r="B59" s="45" t="s">
        <v>44</v>
      </c>
      <c r="C59" s="45"/>
      <c r="D59" s="45"/>
      <c r="E59" s="46">
        <f>+' ppto colegio '!E59</f>
        <v>1365</v>
      </c>
      <c r="F59" s="46">
        <f>+' ppto colegio '!F59</f>
        <v>0</v>
      </c>
      <c r="G59" s="37">
        <f t="shared" si="1"/>
        <v>1365</v>
      </c>
      <c r="H59" s="47" t="e">
        <f t="shared" si="0"/>
        <v>#DIV/0!</v>
      </c>
    </row>
    <row r="60" spans="1:10" x14ac:dyDescent="0.25">
      <c r="A60" s="20">
        <v>650</v>
      </c>
      <c r="B60" s="48" t="s">
        <v>45</v>
      </c>
      <c r="C60" s="48"/>
      <c r="D60" s="48"/>
      <c r="E60" s="46">
        <f>+' ppto colegio '!E60</f>
        <v>6511.08</v>
      </c>
      <c r="F60" s="46">
        <f>+' ppto colegio '!F60</f>
        <v>8000</v>
      </c>
      <c r="G60" s="37">
        <f t="shared" si="1"/>
        <v>-1488.92</v>
      </c>
      <c r="H60" s="47">
        <f t="shared" si="0"/>
        <v>0.81388499999999997</v>
      </c>
      <c r="J60" s="20"/>
    </row>
    <row r="61" spans="1:10" x14ac:dyDescent="0.25">
      <c r="A61" s="20">
        <v>650</v>
      </c>
      <c r="B61" s="48" t="s">
        <v>46</v>
      </c>
      <c r="C61" s="48"/>
      <c r="D61" s="48"/>
      <c r="E61" s="46">
        <f>+' ppto colegio '!E61</f>
        <v>1180</v>
      </c>
      <c r="F61" s="46">
        <f>+' ppto colegio '!F61</f>
        <v>1000</v>
      </c>
      <c r="G61" s="37">
        <f t="shared" si="1"/>
        <v>180</v>
      </c>
      <c r="H61" s="47">
        <f t="shared" si="0"/>
        <v>1.18</v>
      </c>
      <c r="J61" s="20"/>
    </row>
    <row r="62" spans="1:10" x14ac:dyDescent="0.25">
      <c r="A62" s="20">
        <v>650</v>
      </c>
      <c r="B62" s="48" t="s">
        <v>47</v>
      </c>
      <c r="C62" s="48"/>
      <c r="D62" s="48"/>
      <c r="E62" s="46">
        <f>+' ppto colegio '!E62</f>
        <v>0</v>
      </c>
      <c r="F62" s="46">
        <f>+' ppto colegio '!F62</f>
        <v>1000</v>
      </c>
      <c r="G62" s="37">
        <f t="shared" si="1"/>
        <v>-1000</v>
      </c>
      <c r="H62" s="47">
        <f t="shared" si="0"/>
        <v>0</v>
      </c>
      <c r="J62" s="20"/>
    </row>
    <row r="63" spans="1:10" x14ac:dyDescent="0.25">
      <c r="A63">
        <v>655</v>
      </c>
      <c r="B63" s="45" t="s">
        <v>48</v>
      </c>
      <c r="C63" s="45"/>
      <c r="D63" s="45"/>
      <c r="E63" s="46">
        <f>+' ppto colegio '!E63</f>
        <v>535</v>
      </c>
      <c r="F63" s="46">
        <f>+' ppto colegio '!F63</f>
        <v>1000</v>
      </c>
      <c r="G63" s="37">
        <f t="shared" si="1"/>
        <v>-465</v>
      </c>
      <c r="H63" s="47">
        <f t="shared" si="0"/>
        <v>0.53500000000000003</v>
      </c>
    </row>
    <row r="64" spans="1:10" x14ac:dyDescent="0.25">
      <c r="A64">
        <v>663</v>
      </c>
      <c r="B64" s="45" t="s">
        <v>49</v>
      </c>
      <c r="C64" s="45"/>
      <c r="D64" s="45"/>
      <c r="E64" s="46">
        <f>+' ppto colegio '!E64+'ppto asociacion'!E17</f>
        <v>63816.55</v>
      </c>
      <c r="F64" s="46">
        <f>+' ppto colegio '!F64+'ppto asociacion'!F17</f>
        <v>11500</v>
      </c>
      <c r="G64" s="37">
        <f t="shared" si="1"/>
        <v>52316.55</v>
      </c>
      <c r="H64" s="47">
        <f t="shared" si="0"/>
        <v>5.5492652173913042</v>
      </c>
    </row>
    <row r="65" spans="1:10" x14ac:dyDescent="0.25">
      <c r="A65">
        <v>663</v>
      </c>
      <c r="B65" s="45" t="s">
        <v>50</v>
      </c>
      <c r="C65" s="45"/>
      <c r="D65" s="45"/>
      <c r="E65" s="46">
        <f>+' ppto colegio '!E65+'ppto asociacion'!E18</f>
        <v>160966.94</v>
      </c>
      <c r="F65" s="46">
        <f>+' ppto colegio '!F65+'ppto asociacion'!F18</f>
        <v>3000</v>
      </c>
      <c r="G65" s="37">
        <f t="shared" si="1"/>
        <v>157966.94</v>
      </c>
      <c r="H65" s="47">
        <f t="shared" si="0"/>
        <v>53.655646666666669</v>
      </c>
    </row>
    <row r="66" spans="1:10" x14ac:dyDescent="0.25">
      <c r="A66">
        <v>663</v>
      </c>
      <c r="B66" t="s">
        <v>85</v>
      </c>
      <c r="C66" s="45"/>
      <c r="D66" s="45"/>
      <c r="E66" s="46">
        <f>+' ppto colegio '!E66</f>
        <v>0</v>
      </c>
      <c r="F66" s="46">
        <f>+' ppto colegio '!F66</f>
        <v>0</v>
      </c>
      <c r="G66" s="37">
        <f t="shared" si="1"/>
        <v>0</v>
      </c>
      <c r="H66" s="47" t="e">
        <f t="shared" si="0"/>
        <v>#DIV/0!</v>
      </c>
    </row>
    <row r="67" spans="1:10" x14ac:dyDescent="0.25">
      <c r="A67">
        <v>663</v>
      </c>
      <c r="B67" t="s">
        <v>91</v>
      </c>
      <c r="C67" s="45"/>
      <c r="D67" s="45"/>
      <c r="E67" s="46">
        <f>+' ppto colegio '!E67</f>
        <v>0</v>
      </c>
      <c r="F67" s="46">
        <f>+' ppto colegio '!F67</f>
        <v>0</v>
      </c>
      <c r="G67" s="37">
        <f t="shared" si="1"/>
        <v>0</v>
      </c>
      <c r="H67" s="47" t="e">
        <f t="shared" si="0"/>
        <v>#DIV/0!</v>
      </c>
    </row>
    <row r="68" spans="1:10" x14ac:dyDescent="0.25">
      <c r="A68">
        <v>669</v>
      </c>
      <c r="B68" s="45" t="s">
        <v>51</v>
      </c>
      <c r="C68" s="45"/>
      <c r="D68" s="45"/>
      <c r="E68" s="46">
        <f>+' ppto colegio '!E68+'ppto asociacion'!E19</f>
        <v>95.46</v>
      </c>
      <c r="F68" s="46">
        <f>+' ppto colegio '!F68+'ppto asociacion'!F19</f>
        <v>500</v>
      </c>
      <c r="G68" s="37">
        <f t="shared" si="1"/>
        <v>-404.54</v>
      </c>
      <c r="H68" s="47">
        <f t="shared" si="0"/>
        <v>0.19091999999999998</v>
      </c>
    </row>
    <row r="69" spans="1:10" x14ac:dyDescent="0.25">
      <c r="A69">
        <v>678</v>
      </c>
      <c r="B69" s="45" t="s">
        <v>52</v>
      </c>
      <c r="C69" s="45"/>
      <c r="D69" s="45"/>
      <c r="E69" s="46">
        <f>+' ppto colegio '!E69+'ppto asociacion'!E20</f>
        <v>128.56</v>
      </c>
      <c r="F69" s="46">
        <f>+' ppto colegio '!F69+'ppto asociacion'!F20</f>
        <v>200</v>
      </c>
      <c r="G69" s="37">
        <f t="shared" si="1"/>
        <v>-71.44</v>
      </c>
      <c r="H69" s="47">
        <f t="shared" si="0"/>
        <v>0.64280000000000004</v>
      </c>
    </row>
    <row r="70" spans="1:10" x14ac:dyDescent="0.25">
      <c r="A70">
        <v>680</v>
      </c>
      <c r="B70" s="45" t="s">
        <v>53</v>
      </c>
      <c r="C70" s="45"/>
      <c r="D70" s="45"/>
      <c r="E70" s="46">
        <f>+' ppto colegio '!E70</f>
        <v>3472.47</v>
      </c>
      <c r="F70" s="46">
        <f>+' ppto colegio '!F70</f>
        <v>0</v>
      </c>
      <c r="G70" s="37">
        <f t="shared" si="1"/>
        <v>3472.47</v>
      </c>
      <c r="H70" s="47" t="e">
        <f t="shared" si="0"/>
        <v>#DIV/0!</v>
      </c>
    </row>
    <row r="71" spans="1:10" x14ac:dyDescent="0.25">
      <c r="A71">
        <v>681</v>
      </c>
      <c r="B71" s="45" t="s">
        <v>54</v>
      </c>
      <c r="C71" s="45"/>
      <c r="D71" s="45"/>
      <c r="E71" s="46">
        <f>+' ppto colegio '!E71</f>
        <v>9799.44</v>
      </c>
      <c r="F71" s="46">
        <f>+' ppto colegio '!F71</f>
        <v>11000</v>
      </c>
      <c r="G71" s="37">
        <f t="shared" si="1"/>
        <v>-1200.5599999999995</v>
      </c>
      <c r="H71" s="47">
        <f t="shared" si="0"/>
        <v>0.89085818181818188</v>
      </c>
    </row>
    <row r="72" spans="1:10" x14ac:dyDescent="0.25">
      <c r="A72">
        <v>690</v>
      </c>
      <c r="B72" s="45" t="s">
        <v>55</v>
      </c>
      <c r="C72" s="45"/>
      <c r="D72" s="45"/>
      <c r="E72" s="46">
        <f>+' ppto colegio '!E72</f>
        <v>9188.4500000000007</v>
      </c>
      <c r="F72" s="46">
        <f>+' ppto colegio '!F72</f>
        <v>8000</v>
      </c>
      <c r="G72" s="37">
        <f t="shared" si="1"/>
        <v>1188.4500000000007</v>
      </c>
      <c r="H72" s="47">
        <f t="shared" si="0"/>
        <v>1.1485562500000002</v>
      </c>
    </row>
    <row r="73" spans="1:10" x14ac:dyDescent="0.25">
      <c r="A73">
        <v>694</v>
      </c>
      <c r="B73" t="s">
        <v>94</v>
      </c>
      <c r="C73" s="45"/>
      <c r="D73" s="45"/>
      <c r="E73" s="46">
        <f>+' ppto colegio '!E73</f>
        <v>0</v>
      </c>
      <c r="F73" s="46">
        <f>+' ppto colegio '!F73</f>
        <v>0</v>
      </c>
      <c r="G73" s="37">
        <f t="shared" si="1"/>
        <v>0</v>
      </c>
      <c r="H73" s="47" t="e">
        <f t="shared" si="0"/>
        <v>#DIV/0!</v>
      </c>
    </row>
    <row r="74" spans="1:10" x14ac:dyDescent="0.25">
      <c r="E74" s="3"/>
      <c r="F74" s="3"/>
      <c r="G74" s="3"/>
      <c r="H74" s="4"/>
    </row>
    <row r="75" spans="1:10" ht="15.75" thickBot="1" x14ac:dyDescent="0.3">
      <c r="D75" s="22" t="s">
        <v>56</v>
      </c>
      <c r="E75" s="23">
        <f>SUM(E7:E74)-E23-E16-E9</f>
        <v>664842.07999999984</v>
      </c>
      <c r="F75" s="23">
        <f>SUM(F7:F74)-F23-F16-F9</f>
        <v>477400</v>
      </c>
      <c r="G75" s="23">
        <f>+E75-F75</f>
        <v>187442.07999999984</v>
      </c>
      <c r="H75" s="24">
        <f>+E75/F75</f>
        <v>1.392631085043988</v>
      </c>
      <c r="J75" s="10"/>
    </row>
    <row r="76" spans="1:10" ht="15.75" thickTop="1" x14ac:dyDescent="0.25">
      <c r="E76" s="3"/>
      <c r="F76" s="3"/>
      <c r="G76" s="3"/>
      <c r="H76" s="4"/>
      <c r="J76" s="10"/>
    </row>
    <row r="77" spans="1:10" x14ac:dyDescent="0.25">
      <c r="E77" s="3"/>
      <c r="F77" s="3"/>
      <c r="G77" s="3"/>
      <c r="H77" s="4"/>
      <c r="J77" s="10"/>
    </row>
    <row r="78" spans="1:10" x14ac:dyDescent="0.25">
      <c r="E78" s="2">
        <v>43465</v>
      </c>
      <c r="F78" s="1" t="s">
        <v>99</v>
      </c>
      <c r="G78" s="1" t="s">
        <v>0</v>
      </c>
      <c r="H78" s="1" t="s">
        <v>1</v>
      </c>
      <c r="J78" s="10"/>
    </row>
    <row r="79" spans="1:10" x14ac:dyDescent="0.25">
      <c r="A79">
        <v>705</v>
      </c>
      <c r="B79" t="s">
        <v>57</v>
      </c>
      <c r="E79" s="21">
        <f>+' ppto colegio '!E79</f>
        <v>128520</v>
      </c>
      <c r="F79" s="21">
        <f>+' ppto colegio '!F79</f>
        <v>133900</v>
      </c>
      <c r="G79" s="3">
        <f t="shared" ref="G79:G102" si="4">+E79-F79</f>
        <v>-5380</v>
      </c>
      <c r="H79" s="4">
        <f t="shared" ref="H79:H102" si="5">+E79/F79</f>
        <v>0.9598207617625093</v>
      </c>
      <c r="J79" s="11"/>
    </row>
    <row r="80" spans="1:10" x14ac:dyDescent="0.25">
      <c r="A80">
        <v>705</v>
      </c>
      <c r="B80" t="s">
        <v>58</v>
      </c>
      <c r="E80" s="21">
        <f>+' ppto colegio '!E80</f>
        <v>133865.23000000001</v>
      </c>
      <c r="F80" s="21">
        <f>+' ppto colegio '!F80</f>
        <v>119600</v>
      </c>
      <c r="G80" s="3">
        <f t="shared" si="4"/>
        <v>14265.23000000001</v>
      </c>
      <c r="H80" s="4">
        <f t="shared" si="5"/>
        <v>1.1192744983277594</v>
      </c>
      <c r="J80" s="10"/>
    </row>
    <row r="81" spans="1:10" x14ac:dyDescent="0.25">
      <c r="A81">
        <v>705</v>
      </c>
      <c r="B81" t="s">
        <v>7</v>
      </c>
      <c r="E81" s="21">
        <f>+' ppto colegio '!E81</f>
        <v>5055.46</v>
      </c>
      <c r="F81" s="21">
        <f>+' ppto colegio '!F81+'ppto asociacion'!F27</f>
        <v>10900</v>
      </c>
      <c r="G81" s="3">
        <f t="shared" si="4"/>
        <v>-5844.54</v>
      </c>
      <c r="H81" s="4">
        <f t="shared" si="5"/>
        <v>0.46380366972477066</v>
      </c>
      <c r="J81" s="10"/>
    </row>
    <row r="82" spans="1:10" x14ac:dyDescent="0.25">
      <c r="A82">
        <v>705</v>
      </c>
      <c r="B82" t="s">
        <v>107</v>
      </c>
      <c r="E82" s="21">
        <f>+' ppto colegio '!E82</f>
        <v>17500</v>
      </c>
      <c r="F82" s="21">
        <f>+' ppto colegio '!F82</f>
        <v>0</v>
      </c>
      <c r="G82" s="3">
        <f t="shared" si="4"/>
        <v>17500</v>
      </c>
      <c r="H82" s="4" t="e">
        <f t="shared" si="5"/>
        <v>#DIV/0!</v>
      </c>
      <c r="J82" s="10"/>
    </row>
    <row r="83" spans="1:10" x14ac:dyDescent="0.25">
      <c r="A83">
        <v>740</v>
      </c>
      <c r="B83" t="s">
        <v>59</v>
      </c>
      <c r="E83" s="21">
        <f>+' ppto colegio '!E83</f>
        <v>0</v>
      </c>
      <c r="F83" s="21">
        <f>+' ppto colegio '!F83</f>
        <v>0</v>
      </c>
      <c r="G83" s="3">
        <f t="shared" si="4"/>
        <v>0</v>
      </c>
      <c r="H83" s="4" t="e">
        <f t="shared" si="5"/>
        <v>#DIV/0!</v>
      </c>
      <c r="J83" s="10"/>
    </row>
    <row r="84" spans="1:10" x14ac:dyDescent="0.25">
      <c r="A84">
        <v>752</v>
      </c>
      <c r="B84" t="s">
        <v>60</v>
      </c>
      <c r="E84" s="21">
        <f>+' ppto colegio '!E84</f>
        <v>0</v>
      </c>
      <c r="F84" s="21">
        <f>+' ppto colegio '!F84</f>
        <v>0</v>
      </c>
      <c r="G84" s="3">
        <f t="shared" si="4"/>
        <v>0</v>
      </c>
      <c r="H84" s="4" t="e">
        <f t="shared" si="5"/>
        <v>#DIV/0!</v>
      </c>
      <c r="J84" s="10"/>
    </row>
    <row r="85" spans="1:10" x14ac:dyDescent="0.25">
      <c r="A85">
        <v>755</v>
      </c>
      <c r="B85" t="s">
        <v>61</v>
      </c>
      <c r="E85" s="21">
        <f>+' ppto colegio '!E85</f>
        <v>0</v>
      </c>
      <c r="F85" s="21">
        <f>+' ppto colegio '!F85</f>
        <v>0</v>
      </c>
      <c r="G85" s="3">
        <f t="shared" si="4"/>
        <v>0</v>
      </c>
      <c r="H85" s="4" t="e">
        <f t="shared" si="5"/>
        <v>#DIV/0!</v>
      </c>
      <c r="J85" s="10"/>
    </row>
    <row r="86" spans="1:10" x14ac:dyDescent="0.25">
      <c r="A86">
        <v>759</v>
      </c>
      <c r="B86" t="s">
        <v>62</v>
      </c>
      <c r="E86" s="3">
        <f>SUM(E87:E93)</f>
        <v>54502.89</v>
      </c>
      <c r="F86" s="3">
        <f>SUM(F87:F93)</f>
        <v>62000</v>
      </c>
      <c r="G86" s="3">
        <f t="shared" si="4"/>
        <v>-7497.1100000000006</v>
      </c>
      <c r="H86" s="4">
        <f t="shared" si="5"/>
        <v>0.87907887096774195</v>
      </c>
      <c r="J86" s="10"/>
    </row>
    <row r="87" spans="1:10" x14ac:dyDescent="0.25">
      <c r="B87" s="5" t="s">
        <v>63</v>
      </c>
      <c r="C87" s="6"/>
      <c r="D87" s="6"/>
      <c r="E87" s="7">
        <f>+' ppto colegio '!E87</f>
        <v>25584.61</v>
      </c>
      <c r="F87" s="7">
        <f>+' ppto colegio '!F87</f>
        <v>30000</v>
      </c>
      <c r="G87" s="7">
        <f t="shared" si="4"/>
        <v>-4415.3899999999994</v>
      </c>
      <c r="H87" s="8">
        <f t="shared" si="5"/>
        <v>0.8528203333333334</v>
      </c>
      <c r="J87" s="10"/>
    </row>
    <row r="88" spans="1:10" x14ac:dyDescent="0.25">
      <c r="B88" s="9" t="s">
        <v>64</v>
      </c>
      <c r="C88" s="10"/>
      <c r="D88" s="10"/>
      <c r="E88" s="11">
        <f>+' ppto colegio '!E88</f>
        <v>9621.6</v>
      </c>
      <c r="F88" s="11">
        <f>+' ppto colegio '!F88</f>
        <v>13000</v>
      </c>
      <c r="G88" s="11">
        <f t="shared" si="4"/>
        <v>-3378.3999999999996</v>
      </c>
      <c r="H88" s="12">
        <f t="shared" si="5"/>
        <v>0.74012307692307699</v>
      </c>
      <c r="J88" s="10"/>
    </row>
    <row r="89" spans="1:10" x14ac:dyDescent="0.25">
      <c r="B89" s="9" t="s">
        <v>65</v>
      </c>
      <c r="C89" s="10"/>
      <c r="D89" s="10"/>
      <c r="E89" s="11">
        <f>+' ppto colegio '!E89</f>
        <v>9710</v>
      </c>
      <c r="F89" s="11">
        <f>+' ppto colegio '!F89</f>
        <v>10000</v>
      </c>
      <c r="G89" s="11">
        <f t="shared" si="4"/>
        <v>-290</v>
      </c>
      <c r="H89" s="12">
        <f t="shared" si="5"/>
        <v>0.97099999999999997</v>
      </c>
      <c r="J89" s="10"/>
    </row>
    <row r="90" spans="1:10" x14ac:dyDescent="0.25">
      <c r="B90" s="9" t="s">
        <v>66</v>
      </c>
      <c r="C90" s="10"/>
      <c r="D90" s="10"/>
      <c r="E90" s="11">
        <f>+'ppto asociacion'!E29+' ppto colegio '!E90</f>
        <v>1520</v>
      </c>
      <c r="F90" s="11">
        <f>+'ppto asociacion'!F29+' ppto colegio '!F90</f>
        <v>4000</v>
      </c>
      <c r="G90" s="11">
        <f t="shared" si="4"/>
        <v>-2480</v>
      </c>
      <c r="H90" s="12">
        <f t="shared" si="5"/>
        <v>0.38</v>
      </c>
      <c r="J90" s="10"/>
    </row>
    <row r="91" spans="1:10" x14ac:dyDescent="0.25">
      <c r="B91" s="9" t="s">
        <v>67</v>
      </c>
      <c r="C91" s="10"/>
      <c r="D91" s="10"/>
      <c r="E91" s="11">
        <f>+' ppto colegio '!E91</f>
        <v>2500</v>
      </c>
      <c r="F91" s="11">
        <f>+' ppto colegio '!F91</f>
        <v>0</v>
      </c>
      <c r="G91" s="11">
        <f t="shared" si="4"/>
        <v>2500</v>
      </c>
      <c r="H91" s="12" t="e">
        <f t="shared" si="5"/>
        <v>#DIV/0!</v>
      </c>
      <c r="J91" s="10"/>
    </row>
    <row r="92" spans="1:10" x14ac:dyDescent="0.25">
      <c r="B92" s="9" t="s">
        <v>68</v>
      </c>
      <c r="C92" s="10"/>
      <c r="D92" s="10"/>
      <c r="E92" s="11">
        <f>+' ppto colegio '!E92</f>
        <v>1304.42</v>
      </c>
      <c r="F92" s="11">
        <f>+' ppto colegio '!F92</f>
        <v>0</v>
      </c>
      <c r="G92" s="11">
        <f t="shared" si="4"/>
        <v>1304.42</v>
      </c>
      <c r="H92" s="12" t="e">
        <f t="shared" si="5"/>
        <v>#DIV/0!</v>
      </c>
      <c r="J92" s="10"/>
    </row>
    <row r="93" spans="1:10" x14ac:dyDescent="0.25">
      <c r="B93" s="13" t="s">
        <v>69</v>
      </c>
      <c r="C93" s="14"/>
      <c r="D93" s="14"/>
      <c r="E93" s="15">
        <f>+' ppto colegio '!E93</f>
        <v>4262.26</v>
      </c>
      <c r="F93" s="15">
        <f>+' ppto colegio '!F93</f>
        <v>5000</v>
      </c>
      <c r="G93" s="15">
        <f t="shared" si="4"/>
        <v>-737.73999999999978</v>
      </c>
      <c r="H93" s="16">
        <f t="shared" si="5"/>
        <v>0.8524520000000001</v>
      </c>
      <c r="J93" s="10"/>
    </row>
    <row r="94" spans="1:10" x14ac:dyDescent="0.25">
      <c r="A94">
        <v>760</v>
      </c>
      <c r="B94" s="35" t="s">
        <v>88</v>
      </c>
      <c r="C94" s="10"/>
      <c r="D94" s="10"/>
      <c r="E94" s="11">
        <f>+' ppto colegio '!E94</f>
        <v>0</v>
      </c>
      <c r="F94" s="11">
        <f>+' ppto colegio '!F94</f>
        <v>0</v>
      </c>
      <c r="G94" s="11">
        <f t="shared" si="4"/>
        <v>0</v>
      </c>
      <c r="H94" s="58" t="e">
        <f t="shared" si="5"/>
        <v>#DIV/0!</v>
      </c>
      <c r="J94" s="36"/>
    </row>
    <row r="95" spans="1:10" x14ac:dyDescent="0.25">
      <c r="A95">
        <v>762</v>
      </c>
      <c r="B95" t="s">
        <v>70</v>
      </c>
      <c r="E95" s="3">
        <f>+' ppto colegio '!E95+'ppto asociacion'!E30</f>
        <v>0</v>
      </c>
      <c r="F95" s="3">
        <f>+' ppto colegio '!F95+'ppto asociacion'!F30</f>
        <v>700</v>
      </c>
      <c r="G95" s="3">
        <f t="shared" si="4"/>
        <v>-700</v>
      </c>
      <c r="H95" s="4">
        <f t="shared" si="5"/>
        <v>0</v>
      </c>
      <c r="J95" s="10"/>
    </row>
    <row r="96" spans="1:10" x14ac:dyDescent="0.25">
      <c r="A96">
        <v>763</v>
      </c>
      <c r="B96" t="s">
        <v>71</v>
      </c>
      <c r="E96" s="3">
        <f>+' ppto colegio '!E96+'ppto asociacion'!E32</f>
        <v>5673.39</v>
      </c>
      <c r="F96" s="3">
        <f>+' ppto colegio '!F96</f>
        <v>93000</v>
      </c>
      <c r="G96" s="3">
        <f t="shared" si="4"/>
        <v>-87326.61</v>
      </c>
      <c r="H96" s="4">
        <f t="shared" si="5"/>
        <v>6.1004193548387098E-2</v>
      </c>
      <c r="J96" s="10"/>
    </row>
    <row r="97" spans="1:8" x14ac:dyDescent="0.25">
      <c r="A97">
        <v>763</v>
      </c>
      <c r="B97" t="s">
        <v>86</v>
      </c>
      <c r="E97" s="3">
        <f>+' ppto colegio '!E97</f>
        <v>0</v>
      </c>
      <c r="F97" s="3">
        <f>+' ppto colegio '!F97</f>
        <v>0</v>
      </c>
      <c r="G97" s="3">
        <f t="shared" si="4"/>
        <v>0</v>
      </c>
      <c r="H97" s="4" t="e">
        <f t="shared" si="5"/>
        <v>#DIV/0!</v>
      </c>
    </row>
    <row r="98" spans="1:8" x14ac:dyDescent="0.25">
      <c r="A98">
        <v>763</v>
      </c>
      <c r="B98" t="s">
        <v>72</v>
      </c>
      <c r="E98" s="3">
        <f>+' ppto colegio '!E98+'ppto asociacion'!E31</f>
        <v>8905.7800000000007</v>
      </c>
      <c r="F98" s="3">
        <f>+' ppto colegio '!F98+'ppto asociacion'!F31</f>
        <v>47100</v>
      </c>
      <c r="G98" s="3">
        <f t="shared" si="4"/>
        <v>-38194.22</v>
      </c>
      <c r="H98" s="4">
        <f t="shared" si="5"/>
        <v>0.18908237791932062</v>
      </c>
    </row>
    <row r="99" spans="1:8" x14ac:dyDescent="0.25">
      <c r="A99">
        <v>763</v>
      </c>
      <c r="B99" t="s">
        <v>87</v>
      </c>
      <c r="E99" s="3">
        <f>+' ppto colegio '!E99</f>
        <v>0</v>
      </c>
      <c r="F99" s="3">
        <f>+' ppto colegio '!F99+'ppto asociacion'!F32</f>
        <v>9000</v>
      </c>
      <c r="G99" s="3">
        <f t="shared" si="4"/>
        <v>-9000</v>
      </c>
      <c r="H99" s="4">
        <f t="shared" si="5"/>
        <v>0</v>
      </c>
    </row>
    <row r="100" spans="1:8" x14ac:dyDescent="0.25">
      <c r="A100">
        <v>769</v>
      </c>
      <c r="B100" t="s">
        <v>73</v>
      </c>
      <c r="E100" s="3">
        <f>+' ppto colegio '!E100+'ppto asociacion'!E34</f>
        <v>1006.5600000000001</v>
      </c>
      <c r="F100" s="3">
        <f>+' ppto colegio '!F100+'ppto asociacion'!F34</f>
        <v>200</v>
      </c>
      <c r="G100" s="3">
        <f t="shared" si="4"/>
        <v>806.56000000000006</v>
      </c>
      <c r="H100" s="4">
        <f t="shared" si="5"/>
        <v>5.0327999999999999</v>
      </c>
    </row>
    <row r="101" spans="1:8" x14ac:dyDescent="0.25">
      <c r="A101">
        <v>778</v>
      </c>
      <c r="B101" t="s">
        <v>74</v>
      </c>
      <c r="E101" s="3">
        <f>+' ppto colegio '!E101</f>
        <v>62.92</v>
      </c>
      <c r="F101" s="3">
        <f>+' ppto colegio '!F101</f>
        <v>0</v>
      </c>
      <c r="G101" s="3">
        <f t="shared" si="4"/>
        <v>62.92</v>
      </c>
      <c r="H101" s="4" t="e">
        <f t="shared" si="5"/>
        <v>#DIV/0!</v>
      </c>
    </row>
    <row r="102" spans="1:8" x14ac:dyDescent="0.25">
      <c r="A102">
        <v>794</v>
      </c>
      <c r="B102" t="s">
        <v>104</v>
      </c>
      <c r="E102" s="3">
        <f>+' ppto colegio '!E102</f>
        <v>645</v>
      </c>
      <c r="F102" s="3">
        <f>+' ppto colegio '!F102</f>
        <v>1000</v>
      </c>
      <c r="G102" s="3">
        <f t="shared" si="4"/>
        <v>-355</v>
      </c>
      <c r="H102" s="4">
        <f t="shared" si="5"/>
        <v>0.64500000000000002</v>
      </c>
    </row>
    <row r="103" spans="1:8" x14ac:dyDescent="0.25">
      <c r="E103" s="1"/>
      <c r="F103" s="1"/>
      <c r="G103" s="1"/>
      <c r="H103" s="4"/>
    </row>
    <row r="104" spans="1:8" ht="15.75" thickBot="1" x14ac:dyDescent="0.3">
      <c r="D104" s="22" t="s">
        <v>75</v>
      </c>
      <c r="E104" s="23">
        <f>SUM(E79:E103)-E86</f>
        <v>355737.23</v>
      </c>
      <c r="F104" s="23">
        <f>SUM(F79:F103)-F86</f>
        <v>477400</v>
      </c>
      <c r="G104" s="23">
        <f>+E104-F104</f>
        <v>-121662.77000000002</v>
      </c>
      <c r="H104" s="24">
        <f>+E104/F104</f>
        <v>0.74515548806032672</v>
      </c>
    </row>
    <row r="105" spans="1:8" ht="16.5" thickTop="1" thickBot="1" x14ac:dyDescent="0.3"/>
    <row r="106" spans="1:8" ht="15.75" thickBot="1" x14ac:dyDescent="0.3">
      <c r="D106" s="32" t="s">
        <v>76</v>
      </c>
      <c r="E106" s="33">
        <f>+E104-E75</f>
        <v>-309104.84999999986</v>
      </c>
      <c r="F106" s="33">
        <f>+F104-F75</f>
        <v>0</v>
      </c>
      <c r="G106" s="33">
        <f>+E106-F106</f>
        <v>-309104.84999999986</v>
      </c>
      <c r="H106" s="34" t="e">
        <f>+E106/F106</f>
        <v>#DIV/0!</v>
      </c>
    </row>
    <row r="108" spans="1:8" x14ac:dyDescent="0.25">
      <c r="D108" t="s">
        <v>77</v>
      </c>
      <c r="E108" s="3"/>
      <c r="F108" s="3"/>
      <c r="G108" s="3"/>
      <c r="H108" s="4" t="e">
        <f>+E108/F108</f>
        <v>#DIV/0!</v>
      </c>
    </row>
    <row r="109" spans="1:8" ht="15.75" thickBot="1" x14ac:dyDescent="0.3"/>
    <row r="110" spans="1:8" ht="15.75" thickBot="1" x14ac:dyDescent="0.3">
      <c r="D110" s="28"/>
      <c r="E110" s="26">
        <f>+E106+E108</f>
        <v>-309104.84999999986</v>
      </c>
      <c r="F110" s="26">
        <f>+F106+F108</f>
        <v>0</v>
      </c>
      <c r="G110" s="29"/>
      <c r="H110" s="30"/>
    </row>
    <row r="112" spans="1:8" x14ac:dyDescent="0.25">
      <c r="D112" s="31" t="s">
        <v>81</v>
      </c>
    </row>
    <row r="113" spans="4:8" ht="15.75" thickBot="1" x14ac:dyDescent="0.3"/>
    <row r="114" spans="4:8" ht="15.75" thickBot="1" x14ac:dyDescent="0.3">
      <c r="D114" s="25" t="s">
        <v>82</v>
      </c>
      <c r="E114" s="26">
        <f>+E96+E98-E65-E64+E95+E100-E68+E99+E97+E94-E66-E67-E11</f>
        <v>-211988.42</v>
      </c>
      <c r="F114" s="26">
        <f>+F96+F98-F65-F64+F95+F100-F68+F99+F97+F94-F66-F67-F11</f>
        <v>125000</v>
      </c>
      <c r="G114" s="26">
        <f>+E114-F114</f>
        <v>-336988.42000000004</v>
      </c>
      <c r="H114" s="27">
        <f>+E114/F114</f>
        <v>-1.6959073600000001</v>
      </c>
    </row>
    <row r="115" spans="4:8" ht="15.75" thickBot="1" x14ac:dyDescent="0.3">
      <c r="G115" s="3"/>
    </row>
    <row r="116" spans="4:8" ht="15.75" thickBot="1" x14ac:dyDescent="0.3">
      <c r="D116" s="25" t="s">
        <v>80</v>
      </c>
      <c r="E116" s="26">
        <f>+E106-E114-E118</f>
        <v>-97050.789999999848</v>
      </c>
      <c r="F116" s="26">
        <f>+F106-F114</f>
        <v>-125000</v>
      </c>
      <c r="G116" s="26">
        <f>+E116-F116</f>
        <v>27949.210000000152</v>
      </c>
      <c r="H116" s="27">
        <f>+E116/F116</f>
        <v>0.77640631999999876</v>
      </c>
    </row>
    <row r="117" spans="4:8" ht="15.75" thickBot="1" x14ac:dyDescent="0.3">
      <c r="D117" s="64"/>
      <c r="E117" s="65"/>
      <c r="F117" s="65"/>
      <c r="G117" s="65"/>
      <c r="H117" s="66"/>
    </row>
    <row r="118" spans="4:8" ht="15.75" thickBot="1" x14ac:dyDescent="0.3">
      <c r="D118" s="25" t="s">
        <v>105</v>
      </c>
      <c r="E118" s="26">
        <f>+E101-E69</f>
        <v>-65.64</v>
      </c>
      <c r="F118" s="26">
        <v>0</v>
      </c>
      <c r="G118" s="26">
        <f>+E118-F118</f>
        <v>-65.64</v>
      </c>
      <c r="H118" s="27" t="e">
        <f>+E118/F118</f>
        <v>#DIV/0!</v>
      </c>
    </row>
    <row r="119" spans="4:8" ht="15.75" thickBot="1" x14ac:dyDescent="0.3"/>
    <row r="120" spans="4:8" ht="15.75" thickBot="1" x14ac:dyDescent="0.3">
      <c r="D120" s="32" t="s">
        <v>76</v>
      </c>
      <c r="E120" s="33">
        <f>SUM(E114:E118)</f>
        <v>-309104.84999999986</v>
      </c>
      <c r="F120" s="33">
        <f>SUM(F114:F116)</f>
        <v>0</v>
      </c>
      <c r="G120" s="33">
        <f>SUM(G114:G118)</f>
        <v>-309104.84999999992</v>
      </c>
      <c r="H120" s="34" t="e">
        <f>+E120/F120</f>
        <v>#DIV/0!</v>
      </c>
    </row>
    <row r="122" spans="4:8" x14ac:dyDescent="0.25">
      <c r="E122" s="3">
        <f>+'ppto asociacion'!E38</f>
        <v>-3913</v>
      </c>
      <c r="F122" s="3" t="s">
        <v>93</v>
      </c>
      <c r="G122" s="3"/>
      <c r="H122" s="3"/>
    </row>
    <row r="123" spans="4:8" x14ac:dyDescent="0.25">
      <c r="E123" s="3">
        <f>+' ppto colegio '!E121</f>
        <v>-305191.85000000015</v>
      </c>
      <c r="F123" s="3" t="s">
        <v>92</v>
      </c>
      <c r="G123" s="3"/>
      <c r="H123" s="3"/>
    </row>
    <row r="124" spans="4:8" x14ac:dyDescent="0.25">
      <c r="E124" s="3">
        <f>+E123+E122</f>
        <v>-309104.85000000015</v>
      </c>
    </row>
    <row r="125" spans="4:8" x14ac:dyDescent="0.25">
      <c r="E125" s="3">
        <f>+E123+E122-E120</f>
        <v>0</v>
      </c>
    </row>
  </sheetData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1"/>
  <sheetViews>
    <sheetView topLeftCell="A97" zoomScaleNormal="100" workbookViewId="0">
      <selection activeCell="E111" sqref="E111"/>
    </sheetView>
  </sheetViews>
  <sheetFormatPr baseColWidth="10" defaultRowHeight="15" x14ac:dyDescent="0.25"/>
  <cols>
    <col min="1" max="1" width="5.140625" bestFit="1" customWidth="1"/>
    <col min="4" max="4" width="33.42578125" customWidth="1"/>
    <col min="5" max="7" width="10.85546875" bestFit="1" customWidth="1"/>
    <col min="8" max="8" width="11.28515625" bestFit="1" customWidth="1"/>
  </cols>
  <sheetData>
    <row r="3" spans="1:8" x14ac:dyDescent="0.25">
      <c r="B3" s="1" t="s">
        <v>106</v>
      </c>
    </row>
    <row r="5" spans="1:8" x14ac:dyDescent="0.25">
      <c r="H5" s="61"/>
    </row>
    <row r="6" spans="1:8" x14ac:dyDescent="0.25">
      <c r="E6" s="2">
        <v>43435</v>
      </c>
      <c r="F6" s="1" t="s">
        <v>99</v>
      </c>
      <c r="G6" s="1" t="s">
        <v>0</v>
      </c>
      <c r="H6" s="1" t="s">
        <v>1</v>
      </c>
    </row>
    <row r="7" spans="1:8" x14ac:dyDescent="0.25">
      <c r="A7">
        <v>621</v>
      </c>
      <c r="B7" t="s">
        <v>2</v>
      </c>
      <c r="E7" s="68">
        <v>1406.17</v>
      </c>
      <c r="F7" s="3">
        <v>2500</v>
      </c>
      <c r="G7" s="3">
        <f>+E7-F7</f>
        <v>-1093.83</v>
      </c>
      <c r="H7" s="4">
        <f>+E7/F7</f>
        <v>0.56246800000000008</v>
      </c>
    </row>
    <row r="8" spans="1:8" x14ac:dyDescent="0.25">
      <c r="A8">
        <v>622</v>
      </c>
      <c r="B8" t="s">
        <v>3</v>
      </c>
      <c r="E8" s="68">
        <v>16307.7</v>
      </c>
      <c r="F8" s="3">
        <v>14000</v>
      </c>
      <c r="G8" s="3">
        <f>+E8-F8</f>
        <v>2307.7000000000007</v>
      </c>
      <c r="H8" s="47">
        <f>+E8/F8</f>
        <v>1.1648357142857144</v>
      </c>
    </row>
    <row r="9" spans="1:8" x14ac:dyDescent="0.25">
      <c r="A9">
        <v>623</v>
      </c>
      <c r="B9" t="s">
        <v>4</v>
      </c>
      <c r="E9" s="67">
        <f>SUM(E10:E15)</f>
        <v>52043.46</v>
      </c>
      <c r="F9" s="3">
        <f>SUM(F10:F15)</f>
        <v>35000</v>
      </c>
      <c r="G9" s="3">
        <f>+E9-F9</f>
        <v>17043.46</v>
      </c>
      <c r="H9" s="4">
        <f>+E9/F9</f>
        <v>1.4869559999999999</v>
      </c>
    </row>
    <row r="10" spans="1:8" x14ac:dyDescent="0.25">
      <c r="B10" s="5" t="s">
        <v>102</v>
      </c>
      <c r="C10" s="6"/>
      <c r="D10" s="6"/>
      <c r="E10" s="69">
        <v>7700</v>
      </c>
      <c r="F10" s="7">
        <v>8000</v>
      </c>
      <c r="G10" s="7">
        <f>+E10-F10</f>
        <v>-300</v>
      </c>
      <c r="H10" s="8">
        <f t="shared" ref="H10:H75" si="0">+E10/F10</f>
        <v>0.96250000000000002</v>
      </c>
    </row>
    <row r="11" spans="1:8" x14ac:dyDescent="0.25">
      <c r="B11" s="9" t="s">
        <v>5</v>
      </c>
      <c r="C11" s="10"/>
      <c r="D11" s="10"/>
      <c r="E11" s="70">
        <v>2695.2</v>
      </c>
      <c r="F11" s="37">
        <v>10000</v>
      </c>
      <c r="G11" s="11">
        <f>+E11-F11</f>
        <v>-7304.8</v>
      </c>
      <c r="H11" s="12">
        <f t="shared" si="0"/>
        <v>0.26951999999999998</v>
      </c>
    </row>
    <row r="12" spans="1:8" x14ac:dyDescent="0.25">
      <c r="B12" s="9" t="s">
        <v>6</v>
      </c>
      <c r="C12" s="10"/>
      <c r="D12" s="10"/>
      <c r="E12" s="70">
        <v>19707.5</v>
      </c>
      <c r="F12" s="37">
        <v>14000</v>
      </c>
      <c r="G12" s="11">
        <f t="shared" ref="G12:G73" si="1">+E12-F12</f>
        <v>5707.5</v>
      </c>
      <c r="H12" s="39">
        <f t="shared" si="0"/>
        <v>1.4076785714285713</v>
      </c>
    </row>
    <row r="13" spans="1:8" x14ac:dyDescent="0.25">
      <c r="B13" s="9" t="s">
        <v>100</v>
      </c>
      <c r="C13" s="10"/>
      <c r="D13" s="10"/>
      <c r="E13" s="70">
        <v>2379.0300000000002</v>
      </c>
      <c r="F13" s="37">
        <v>3000</v>
      </c>
      <c r="G13" s="11">
        <f t="shared" si="1"/>
        <v>-620.9699999999998</v>
      </c>
      <c r="H13" s="39">
        <f t="shared" si="0"/>
        <v>0.7930100000000001</v>
      </c>
    </row>
    <row r="14" spans="1:8" x14ac:dyDescent="0.25">
      <c r="B14" s="9" t="s">
        <v>7</v>
      </c>
      <c r="C14" s="10"/>
      <c r="D14" s="10"/>
      <c r="E14" s="70">
        <v>3613.63</v>
      </c>
      <c r="F14" s="11">
        <v>0</v>
      </c>
      <c r="G14" s="11">
        <f t="shared" si="1"/>
        <v>3613.63</v>
      </c>
      <c r="H14" s="12" t="e">
        <f t="shared" si="0"/>
        <v>#DIV/0!</v>
      </c>
    </row>
    <row r="15" spans="1:8" x14ac:dyDescent="0.25">
      <c r="B15" s="13" t="s">
        <v>107</v>
      </c>
      <c r="C15" s="14"/>
      <c r="D15" s="14"/>
      <c r="E15" s="71">
        <v>15948.1</v>
      </c>
      <c r="F15" s="15"/>
      <c r="G15" s="15">
        <f t="shared" si="1"/>
        <v>15948.1</v>
      </c>
      <c r="H15" s="16" t="e">
        <f t="shared" si="0"/>
        <v>#DIV/0!</v>
      </c>
    </row>
    <row r="16" spans="1:8" x14ac:dyDescent="0.25">
      <c r="A16">
        <v>625</v>
      </c>
      <c r="B16" t="s">
        <v>9</v>
      </c>
      <c r="E16" s="67">
        <f>SUM(E17:E19)</f>
        <v>68799.25</v>
      </c>
      <c r="F16" s="21">
        <f>SUM(F17:F19)</f>
        <v>77500</v>
      </c>
      <c r="G16" s="11">
        <f>+E16-F16</f>
        <v>-8700.75</v>
      </c>
      <c r="H16" s="4">
        <f t="shared" si="0"/>
        <v>0.88773225806451617</v>
      </c>
    </row>
    <row r="17" spans="1:11" x14ac:dyDescent="0.25">
      <c r="B17" s="5" t="s">
        <v>10</v>
      </c>
      <c r="C17" s="6"/>
      <c r="D17" s="6"/>
      <c r="E17" s="69">
        <v>48737.99</v>
      </c>
      <c r="F17" s="7">
        <v>60000</v>
      </c>
      <c r="G17" s="7">
        <f t="shared" si="1"/>
        <v>-11262.010000000002</v>
      </c>
      <c r="H17" s="8">
        <f t="shared" si="0"/>
        <v>0.81229983333333333</v>
      </c>
    </row>
    <row r="18" spans="1:11" x14ac:dyDescent="0.25">
      <c r="B18" s="9" t="s">
        <v>11</v>
      </c>
      <c r="C18" s="10"/>
      <c r="D18" s="10"/>
      <c r="E18" s="70">
        <v>18767.8</v>
      </c>
      <c r="F18" s="11">
        <v>15000</v>
      </c>
      <c r="G18" s="11">
        <f t="shared" si="1"/>
        <v>3767.7999999999993</v>
      </c>
      <c r="H18" s="12">
        <f t="shared" si="0"/>
        <v>1.2511866666666667</v>
      </c>
    </row>
    <row r="19" spans="1:11" x14ac:dyDescent="0.25">
      <c r="B19" s="13" t="s">
        <v>12</v>
      </c>
      <c r="C19" s="14"/>
      <c r="D19" s="14"/>
      <c r="E19" s="71">
        <v>1293.46</v>
      </c>
      <c r="F19" s="15">
        <v>2500</v>
      </c>
      <c r="G19" s="15">
        <f t="shared" si="1"/>
        <v>-1206.54</v>
      </c>
      <c r="H19" s="16">
        <f t="shared" si="0"/>
        <v>0.51738400000000007</v>
      </c>
    </row>
    <row r="20" spans="1:11" x14ac:dyDescent="0.25">
      <c r="A20">
        <v>626</v>
      </c>
      <c r="B20" s="36" t="s">
        <v>103</v>
      </c>
      <c r="C20" s="10"/>
      <c r="D20" s="10"/>
      <c r="E20" s="70">
        <v>922</v>
      </c>
      <c r="F20" s="11">
        <v>250</v>
      </c>
      <c r="G20" s="11">
        <f t="shared" si="1"/>
        <v>672</v>
      </c>
      <c r="H20" s="58">
        <f t="shared" si="0"/>
        <v>3.6880000000000002</v>
      </c>
    </row>
    <row r="21" spans="1:11" x14ac:dyDescent="0.25">
      <c r="A21">
        <v>627</v>
      </c>
      <c r="B21" t="s">
        <v>13</v>
      </c>
      <c r="E21" s="68">
        <v>10650</v>
      </c>
      <c r="F21" s="3">
        <v>10000</v>
      </c>
      <c r="G21" s="11">
        <f t="shared" si="1"/>
        <v>650</v>
      </c>
      <c r="H21" s="4">
        <f t="shared" si="0"/>
        <v>1.0649999999999999</v>
      </c>
    </row>
    <row r="22" spans="1:11" x14ac:dyDescent="0.25">
      <c r="A22">
        <v>628</v>
      </c>
      <c r="B22" t="s">
        <v>14</v>
      </c>
      <c r="E22" s="68">
        <v>7649.86</v>
      </c>
      <c r="F22" s="3">
        <v>10000</v>
      </c>
      <c r="G22" s="11">
        <f t="shared" si="1"/>
        <v>-2350.1400000000003</v>
      </c>
      <c r="H22" s="4">
        <f t="shared" si="0"/>
        <v>0.76498599999999994</v>
      </c>
    </row>
    <row r="23" spans="1:11" x14ac:dyDescent="0.25">
      <c r="A23">
        <v>629</v>
      </c>
      <c r="B23" t="s">
        <v>15</v>
      </c>
      <c r="E23" s="3">
        <f>SUM(E24:E49)</f>
        <v>86127.209999999992</v>
      </c>
      <c r="F23" s="3">
        <f>SUM(F24:F49)</f>
        <v>78800</v>
      </c>
      <c r="G23" s="11">
        <f>+E23-F23</f>
        <v>7327.2099999999919</v>
      </c>
      <c r="H23" s="4">
        <f t="shared" si="0"/>
        <v>1.0929848984771573</v>
      </c>
      <c r="K23" s="3"/>
    </row>
    <row r="24" spans="1:11" x14ac:dyDescent="0.25">
      <c r="B24" s="5" t="s">
        <v>16</v>
      </c>
      <c r="C24" s="6"/>
      <c r="D24" s="6"/>
      <c r="E24" s="69">
        <f>4965.51+502.07</f>
        <v>5467.58</v>
      </c>
      <c r="F24" s="17">
        <v>6200</v>
      </c>
      <c r="G24" s="7">
        <f t="shared" si="1"/>
        <v>-732.42000000000007</v>
      </c>
      <c r="H24" s="8">
        <f t="shared" si="0"/>
        <v>0.8818677419354839</v>
      </c>
    </row>
    <row r="25" spans="1:11" x14ac:dyDescent="0.25">
      <c r="B25" s="9" t="s">
        <v>17</v>
      </c>
      <c r="C25" s="10"/>
      <c r="D25" s="10"/>
      <c r="E25" s="70">
        <v>3455.9</v>
      </c>
      <c r="F25" s="18">
        <v>2000</v>
      </c>
      <c r="G25" s="11">
        <f t="shared" si="1"/>
        <v>1455.9</v>
      </c>
      <c r="H25" s="12">
        <f t="shared" si="0"/>
        <v>1.7279500000000001</v>
      </c>
    </row>
    <row r="26" spans="1:11" x14ac:dyDescent="0.25">
      <c r="B26" s="9" t="s">
        <v>18</v>
      </c>
      <c r="C26" s="10"/>
      <c r="D26" s="10"/>
      <c r="E26" s="70">
        <f>4051.44+1432.2</f>
        <v>5483.64</v>
      </c>
      <c r="F26" s="18">
        <v>5500</v>
      </c>
      <c r="G26" s="11">
        <f t="shared" si="1"/>
        <v>-16.359999999999673</v>
      </c>
      <c r="H26" s="12">
        <f t="shared" si="0"/>
        <v>0.99702545454545466</v>
      </c>
    </row>
    <row r="27" spans="1:11" x14ac:dyDescent="0.25">
      <c r="B27" s="9" t="s">
        <v>19</v>
      </c>
      <c r="C27" s="10"/>
      <c r="D27" s="10"/>
      <c r="E27" s="70">
        <v>845.99</v>
      </c>
      <c r="F27" s="18">
        <v>1000</v>
      </c>
      <c r="G27" s="11">
        <f t="shared" si="1"/>
        <v>-154.01</v>
      </c>
      <c r="H27" s="12">
        <f t="shared" si="0"/>
        <v>0.84599000000000002</v>
      </c>
    </row>
    <row r="28" spans="1:11" x14ac:dyDescent="0.25">
      <c r="B28" s="9" t="s">
        <v>20</v>
      </c>
      <c r="C28" s="10"/>
      <c r="D28" s="10"/>
      <c r="E28" s="18">
        <v>0</v>
      </c>
      <c r="F28" s="18">
        <v>0</v>
      </c>
      <c r="G28" s="11">
        <f t="shared" si="1"/>
        <v>0</v>
      </c>
      <c r="H28" s="12" t="e">
        <f t="shared" si="0"/>
        <v>#DIV/0!</v>
      </c>
    </row>
    <row r="29" spans="1:11" x14ac:dyDescent="0.25">
      <c r="B29" s="9" t="s">
        <v>21</v>
      </c>
      <c r="C29" s="10"/>
      <c r="D29" s="10"/>
      <c r="E29" s="70">
        <v>4660.71</v>
      </c>
      <c r="F29" s="18">
        <v>5000</v>
      </c>
      <c r="G29" s="11">
        <f t="shared" si="1"/>
        <v>-339.28999999999996</v>
      </c>
      <c r="H29" s="12">
        <f t="shared" si="0"/>
        <v>0.93214200000000003</v>
      </c>
    </row>
    <row r="30" spans="1:11" x14ac:dyDescent="0.25">
      <c r="B30" s="9" t="s">
        <v>22</v>
      </c>
      <c r="C30" s="10"/>
      <c r="D30" s="10"/>
      <c r="E30" s="70">
        <v>4707.87</v>
      </c>
      <c r="F30" s="18">
        <v>2500</v>
      </c>
      <c r="G30" s="11">
        <f t="shared" si="1"/>
        <v>2207.87</v>
      </c>
      <c r="H30" s="39">
        <f t="shared" si="0"/>
        <v>1.883148</v>
      </c>
    </row>
    <row r="31" spans="1:11" x14ac:dyDescent="0.25">
      <c r="B31" s="9" t="s">
        <v>23</v>
      </c>
      <c r="C31" s="10"/>
      <c r="D31" s="10"/>
      <c r="E31" s="70">
        <v>8116.2</v>
      </c>
      <c r="F31" s="18">
        <v>7000</v>
      </c>
      <c r="G31" s="11">
        <f t="shared" si="1"/>
        <v>1116.1999999999998</v>
      </c>
      <c r="H31" s="12">
        <f t="shared" si="0"/>
        <v>1.1594571428571427</v>
      </c>
    </row>
    <row r="32" spans="1:11" x14ac:dyDescent="0.25">
      <c r="B32" s="9" t="s">
        <v>24</v>
      </c>
      <c r="C32" s="10"/>
      <c r="D32" s="10"/>
      <c r="E32" s="70">
        <v>2058.6799999999998</v>
      </c>
      <c r="F32" s="18">
        <v>2500</v>
      </c>
      <c r="G32" s="11">
        <f t="shared" si="1"/>
        <v>-441.32000000000016</v>
      </c>
      <c r="H32" s="12">
        <f t="shared" si="0"/>
        <v>0.82347199999999998</v>
      </c>
    </row>
    <row r="33" spans="2:12" x14ac:dyDescent="0.25">
      <c r="B33" s="9" t="s">
        <v>25</v>
      </c>
      <c r="C33" s="10"/>
      <c r="D33" s="10"/>
      <c r="E33" s="70">
        <v>5932.32</v>
      </c>
      <c r="F33" s="18">
        <v>5000</v>
      </c>
      <c r="G33" s="11">
        <f t="shared" si="1"/>
        <v>932.31999999999971</v>
      </c>
      <c r="H33" s="12">
        <f t="shared" si="0"/>
        <v>1.186464</v>
      </c>
    </row>
    <row r="34" spans="2:12" x14ac:dyDescent="0.25">
      <c r="B34" s="9" t="s">
        <v>26</v>
      </c>
      <c r="C34" s="10"/>
      <c r="D34" s="10"/>
      <c r="E34" s="70">
        <v>2500</v>
      </c>
      <c r="F34" s="18">
        <v>300</v>
      </c>
      <c r="G34" s="11">
        <f t="shared" si="1"/>
        <v>2200</v>
      </c>
      <c r="H34" s="12">
        <f t="shared" si="0"/>
        <v>8.3333333333333339</v>
      </c>
      <c r="I34" s="3"/>
    </row>
    <row r="35" spans="2:12" x14ac:dyDescent="0.25">
      <c r="B35" s="9" t="s">
        <v>27</v>
      </c>
      <c r="C35" s="10"/>
      <c r="D35" s="10"/>
      <c r="E35" s="18"/>
      <c r="F35" s="18">
        <v>0</v>
      </c>
      <c r="G35" s="11">
        <f t="shared" si="1"/>
        <v>0</v>
      </c>
      <c r="H35" s="12" t="e">
        <f t="shared" si="0"/>
        <v>#DIV/0!</v>
      </c>
    </row>
    <row r="36" spans="2:12" x14ac:dyDescent="0.25">
      <c r="B36" s="9" t="s">
        <v>79</v>
      </c>
      <c r="C36" s="10"/>
      <c r="D36" s="10"/>
      <c r="E36" s="18"/>
      <c r="F36" s="18">
        <v>2000</v>
      </c>
      <c r="G36" s="11">
        <f t="shared" si="1"/>
        <v>-2000</v>
      </c>
      <c r="H36" s="12">
        <f t="shared" si="0"/>
        <v>0</v>
      </c>
    </row>
    <row r="37" spans="2:12" x14ac:dyDescent="0.25">
      <c r="B37" s="9" t="s">
        <v>28</v>
      </c>
      <c r="C37" s="10"/>
      <c r="D37" s="10"/>
      <c r="E37" s="18"/>
      <c r="F37" s="18">
        <v>400</v>
      </c>
      <c r="G37" s="11">
        <f t="shared" si="1"/>
        <v>-400</v>
      </c>
      <c r="H37" s="12">
        <f t="shared" si="0"/>
        <v>0</v>
      </c>
    </row>
    <row r="38" spans="2:12" x14ac:dyDescent="0.25">
      <c r="B38" s="9" t="s">
        <v>101</v>
      </c>
      <c r="C38" s="10"/>
      <c r="D38" s="10"/>
      <c r="E38" s="70">
        <v>400</v>
      </c>
      <c r="F38" s="38">
        <v>1000</v>
      </c>
      <c r="G38" s="11">
        <f t="shared" si="1"/>
        <v>-600</v>
      </c>
      <c r="H38" s="12">
        <f t="shared" si="0"/>
        <v>0.4</v>
      </c>
    </row>
    <row r="39" spans="2:12" x14ac:dyDescent="0.25">
      <c r="B39" s="9" t="s">
        <v>29</v>
      </c>
      <c r="C39" s="10"/>
      <c r="D39" s="10"/>
      <c r="E39" s="38">
        <v>0</v>
      </c>
      <c r="F39" s="18">
        <v>0</v>
      </c>
      <c r="G39" s="11">
        <f t="shared" si="1"/>
        <v>0</v>
      </c>
      <c r="H39" s="12" t="e">
        <f t="shared" si="0"/>
        <v>#DIV/0!</v>
      </c>
    </row>
    <row r="40" spans="2:12" x14ac:dyDescent="0.25">
      <c r="B40" s="9" t="s">
        <v>30</v>
      </c>
      <c r="C40" s="10"/>
      <c r="D40" s="10"/>
      <c r="E40" s="70">
        <v>2071.4</v>
      </c>
      <c r="F40" s="18">
        <v>2500</v>
      </c>
      <c r="G40" s="11">
        <f t="shared" si="1"/>
        <v>-428.59999999999991</v>
      </c>
      <c r="H40" s="12">
        <f t="shared" si="0"/>
        <v>0.82856000000000007</v>
      </c>
    </row>
    <row r="41" spans="2:12" x14ac:dyDescent="0.25">
      <c r="B41" s="9" t="s">
        <v>98</v>
      </c>
      <c r="C41" s="10"/>
      <c r="D41" s="10"/>
      <c r="E41" s="70">
        <v>4645.66</v>
      </c>
      <c r="F41" s="18">
        <v>0</v>
      </c>
      <c r="G41" s="11">
        <f t="shared" si="1"/>
        <v>4645.66</v>
      </c>
      <c r="H41" s="39" t="e">
        <f t="shared" si="0"/>
        <v>#DIV/0!</v>
      </c>
    </row>
    <row r="42" spans="2:12" x14ac:dyDescent="0.25">
      <c r="B42" s="9" t="s">
        <v>31</v>
      </c>
      <c r="C42" s="10"/>
      <c r="D42" s="10"/>
      <c r="E42" s="70">
        <v>2097.2600000000002</v>
      </c>
      <c r="F42" s="18">
        <v>3500</v>
      </c>
      <c r="G42" s="11">
        <f t="shared" si="1"/>
        <v>-1402.7399999999998</v>
      </c>
      <c r="H42" s="12">
        <f t="shared" si="0"/>
        <v>0.59921714285714289</v>
      </c>
      <c r="K42" s="45"/>
      <c r="L42" s="45"/>
    </row>
    <row r="43" spans="2:12" x14ac:dyDescent="0.25">
      <c r="B43" s="9" t="s">
        <v>110</v>
      </c>
      <c r="C43" s="10"/>
      <c r="D43" s="10"/>
      <c r="E43" s="70">
        <v>2350</v>
      </c>
      <c r="F43" s="18">
        <v>0</v>
      </c>
      <c r="G43" s="11">
        <f t="shared" si="1"/>
        <v>2350</v>
      </c>
      <c r="H43" s="12" t="e">
        <f t="shared" si="0"/>
        <v>#DIV/0!</v>
      </c>
      <c r="K43" s="45"/>
      <c r="L43" s="45"/>
    </row>
    <row r="44" spans="2:12" x14ac:dyDescent="0.25">
      <c r="B44" s="9" t="s">
        <v>32</v>
      </c>
      <c r="C44" s="10"/>
      <c r="D44" s="10"/>
      <c r="E44" s="70">
        <v>2840</v>
      </c>
      <c r="F44" s="18">
        <v>2000</v>
      </c>
      <c r="G44" s="11">
        <f t="shared" si="1"/>
        <v>840</v>
      </c>
      <c r="H44" s="39">
        <f t="shared" si="0"/>
        <v>1.42</v>
      </c>
      <c r="K44" s="45"/>
      <c r="L44" s="45"/>
    </row>
    <row r="45" spans="2:12" x14ac:dyDescent="0.25">
      <c r="B45" s="9" t="s">
        <v>33</v>
      </c>
      <c r="C45" s="10"/>
      <c r="D45" s="10"/>
      <c r="E45" s="70">
        <v>1413.41</v>
      </c>
      <c r="F45" s="18">
        <v>1000</v>
      </c>
      <c r="G45" s="11">
        <f t="shared" si="1"/>
        <v>413.41000000000008</v>
      </c>
      <c r="H45" s="12">
        <f t="shared" si="0"/>
        <v>1.4134100000000001</v>
      </c>
      <c r="K45" s="45"/>
      <c r="L45" s="45"/>
    </row>
    <row r="46" spans="2:12" x14ac:dyDescent="0.25">
      <c r="B46" s="9" t="s">
        <v>111</v>
      </c>
      <c r="C46" s="10"/>
      <c r="D46" s="10"/>
      <c r="E46" s="70">
        <v>2836.72</v>
      </c>
      <c r="F46" s="18">
        <v>0</v>
      </c>
      <c r="G46" s="11">
        <f t="shared" si="1"/>
        <v>2836.72</v>
      </c>
      <c r="H46" s="12" t="e">
        <f t="shared" si="0"/>
        <v>#DIV/0!</v>
      </c>
      <c r="K46" s="45"/>
      <c r="L46" s="45"/>
    </row>
    <row r="47" spans="2:12" x14ac:dyDescent="0.25">
      <c r="B47" s="9" t="s">
        <v>34</v>
      </c>
      <c r="C47" s="10"/>
      <c r="D47" s="10"/>
      <c r="E47" s="70">
        <v>700</v>
      </c>
      <c r="F47" s="18">
        <v>2000</v>
      </c>
      <c r="G47" s="11">
        <f t="shared" si="1"/>
        <v>-1300</v>
      </c>
      <c r="H47" s="12">
        <f t="shared" si="0"/>
        <v>0.35</v>
      </c>
      <c r="K47" s="45"/>
      <c r="L47" s="45"/>
    </row>
    <row r="48" spans="2:12" x14ac:dyDescent="0.25">
      <c r="B48" s="9" t="s">
        <v>35</v>
      </c>
      <c r="C48" s="10"/>
      <c r="D48" s="10"/>
      <c r="E48" s="70">
        <v>22600</v>
      </c>
      <c r="F48" s="18">
        <v>24900</v>
      </c>
      <c r="G48" s="11">
        <f t="shared" si="1"/>
        <v>-2300</v>
      </c>
      <c r="H48" s="12">
        <f t="shared" si="0"/>
        <v>0.90763052208835338</v>
      </c>
      <c r="K48" s="45"/>
      <c r="L48" s="45"/>
    </row>
    <row r="49" spans="1:12" x14ac:dyDescent="0.25">
      <c r="B49" s="13" t="s">
        <v>36</v>
      </c>
      <c r="C49" s="14"/>
      <c r="D49" s="14"/>
      <c r="E49" s="71">
        <v>943.87</v>
      </c>
      <c r="F49" s="19">
        <v>2500</v>
      </c>
      <c r="G49" s="15">
        <f t="shared" si="1"/>
        <v>-1556.13</v>
      </c>
      <c r="H49" s="16">
        <f t="shared" si="0"/>
        <v>0.37754799999999999</v>
      </c>
      <c r="K49" s="45"/>
      <c r="L49" s="45"/>
    </row>
    <row r="50" spans="1:12" x14ac:dyDescent="0.25">
      <c r="A50">
        <v>630</v>
      </c>
      <c r="B50" t="s">
        <v>37</v>
      </c>
      <c r="E50" s="3"/>
      <c r="F50" s="3">
        <v>0</v>
      </c>
      <c r="G50" s="11">
        <f t="shared" si="1"/>
        <v>0</v>
      </c>
      <c r="H50" s="4" t="e">
        <f t="shared" si="0"/>
        <v>#DIV/0!</v>
      </c>
      <c r="K50" s="45"/>
      <c r="L50" s="45"/>
    </row>
    <row r="51" spans="1:12" x14ac:dyDescent="0.25">
      <c r="A51">
        <v>631</v>
      </c>
      <c r="B51" t="s">
        <v>38</v>
      </c>
      <c r="E51" s="68">
        <v>4448.83</v>
      </c>
      <c r="F51" s="3">
        <v>4200</v>
      </c>
      <c r="G51" s="11">
        <f t="shared" si="1"/>
        <v>248.82999999999993</v>
      </c>
      <c r="H51" s="4">
        <f t="shared" si="0"/>
        <v>1.0592452380952382</v>
      </c>
      <c r="K51" s="45"/>
      <c r="L51" s="45"/>
    </row>
    <row r="52" spans="1:12" x14ac:dyDescent="0.25">
      <c r="A52">
        <v>633</v>
      </c>
      <c r="B52" s="35" t="s">
        <v>97</v>
      </c>
      <c r="E52" s="3"/>
      <c r="F52" s="3">
        <v>0</v>
      </c>
      <c r="G52" s="11">
        <f t="shared" si="1"/>
        <v>0</v>
      </c>
      <c r="H52" s="4" t="e">
        <f t="shared" si="0"/>
        <v>#DIV/0!</v>
      </c>
      <c r="K52" s="45"/>
      <c r="L52" s="45"/>
    </row>
    <row r="53" spans="1:12" x14ac:dyDescent="0.25">
      <c r="A53">
        <v>634</v>
      </c>
      <c r="B53" t="s">
        <v>39</v>
      </c>
      <c r="E53" s="68">
        <v>11852.88</v>
      </c>
      <c r="F53" s="3">
        <v>12000</v>
      </c>
      <c r="G53" s="11">
        <f t="shared" si="1"/>
        <v>-147.1200000000008</v>
      </c>
      <c r="H53" s="4">
        <f t="shared" si="0"/>
        <v>0.98773999999999995</v>
      </c>
      <c r="K53" s="45"/>
      <c r="L53" s="45"/>
    </row>
    <row r="54" spans="1:12" x14ac:dyDescent="0.25">
      <c r="A54">
        <v>636</v>
      </c>
      <c r="B54" t="s">
        <v>40</v>
      </c>
      <c r="E54" s="46"/>
      <c r="F54" s="3">
        <v>0</v>
      </c>
      <c r="G54" s="11">
        <f t="shared" si="1"/>
        <v>0</v>
      </c>
      <c r="H54" s="4" t="e">
        <f t="shared" si="0"/>
        <v>#DIV/0!</v>
      </c>
      <c r="K54" s="45"/>
      <c r="L54" s="45"/>
    </row>
    <row r="55" spans="1:12" x14ac:dyDescent="0.25">
      <c r="A55">
        <v>640</v>
      </c>
      <c r="B55" t="s">
        <v>41</v>
      </c>
      <c r="E55" s="68">
        <v>118074.78</v>
      </c>
      <c r="F55" s="3">
        <v>126000</v>
      </c>
      <c r="G55" s="11">
        <f t="shared" si="1"/>
        <v>-7925.2200000000012</v>
      </c>
      <c r="H55" s="4">
        <f t="shared" si="0"/>
        <v>0.93710142857142853</v>
      </c>
      <c r="K55" s="45"/>
      <c r="L55" s="45"/>
    </row>
    <row r="56" spans="1:12" x14ac:dyDescent="0.25">
      <c r="A56">
        <v>640</v>
      </c>
      <c r="B56" t="s">
        <v>42</v>
      </c>
      <c r="E56" s="46"/>
      <c r="F56" s="3">
        <v>0</v>
      </c>
      <c r="G56" s="11">
        <f>+E56-F56</f>
        <v>0</v>
      </c>
      <c r="H56" s="4" t="e">
        <f>+E56/F56</f>
        <v>#DIV/0!</v>
      </c>
      <c r="K56" s="45"/>
      <c r="L56" s="45"/>
    </row>
    <row r="57" spans="1:12" x14ac:dyDescent="0.25">
      <c r="A57">
        <v>641</v>
      </c>
      <c r="B57" t="s">
        <v>96</v>
      </c>
      <c r="E57" s="46"/>
      <c r="F57" s="3">
        <v>0</v>
      </c>
      <c r="G57" s="11">
        <f t="shared" si="1"/>
        <v>0</v>
      </c>
      <c r="H57" s="4" t="e">
        <f t="shared" si="0"/>
        <v>#DIV/0!</v>
      </c>
      <c r="K57" s="45"/>
      <c r="L57" s="45"/>
    </row>
    <row r="58" spans="1:12" x14ac:dyDescent="0.25">
      <c r="A58">
        <v>642</v>
      </c>
      <c r="B58" t="s">
        <v>43</v>
      </c>
      <c r="E58" s="68">
        <v>34619.519999999997</v>
      </c>
      <c r="F58" s="3">
        <v>37000</v>
      </c>
      <c r="G58" s="11">
        <f>+E58-F58</f>
        <v>-2380.4800000000032</v>
      </c>
      <c r="H58" s="4">
        <f>+E58/F58</f>
        <v>0.93566270270270258</v>
      </c>
      <c r="K58" s="45"/>
      <c r="L58" s="45"/>
    </row>
    <row r="59" spans="1:12" x14ac:dyDescent="0.25">
      <c r="A59">
        <v>649</v>
      </c>
      <c r="B59" t="s">
        <v>44</v>
      </c>
      <c r="E59" s="68">
        <f>650+715</f>
        <v>1365</v>
      </c>
      <c r="F59" s="3">
        <v>0</v>
      </c>
      <c r="G59" s="11">
        <f t="shared" si="1"/>
        <v>1365</v>
      </c>
      <c r="H59" s="4" t="e">
        <f t="shared" si="0"/>
        <v>#DIV/0!</v>
      </c>
      <c r="K59" s="45"/>
      <c r="L59" s="45"/>
    </row>
    <row r="60" spans="1:12" x14ac:dyDescent="0.25">
      <c r="A60" s="20">
        <v>650</v>
      </c>
      <c r="B60" s="20" t="s">
        <v>45</v>
      </c>
      <c r="C60" s="20"/>
      <c r="D60" s="20"/>
      <c r="E60" s="68">
        <v>6511.08</v>
      </c>
      <c r="F60" s="21">
        <v>8000</v>
      </c>
      <c r="G60" s="11">
        <f t="shared" si="1"/>
        <v>-1488.92</v>
      </c>
      <c r="H60" s="4">
        <f t="shared" si="0"/>
        <v>0.81388499999999997</v>
      </c>
    </row>
    <row r="61" spans="1:12" x14ac:dyDescent="0.25">
      <c r="A61" s="20">
        <v>650</v>
      </c>
      <c r="B61" s="20" t="s">
        <v>46</v>
      </c>
      <c r="C61" s="20"/>
      <c r="D61" s="20"/>
      <c r="E61" s="68">
        <v>1180</v>
      </c>
      <c r="F61" s="21">
        <v>1000</v>
      </c>
      <c r="G61" s="11">
        <f t="shared" si="1"/>
        <v>180</v>
      </c>
      <c r="H61" s="4">
        <f t="shared" si="0"/>
        <v>1.18</v>
      </c>
    </row>
    <row r="62" spans="1:12" x14ac:dyDescent="0.25">
      <c r="A62" s="20">
        <v>650</v>
      </c>
      <c r="B62" s="20" t="s">
        <v>47</v>
      </c>
      <c r="C62" s="20"/>
      <c r="D62" s="20"/>
      <c r="E62" s="21"/>
      <c r="F62" s="21">
        <v>1000</v>
      </c>
      <c r="G62" s="11">
        <f t="shared" si="1"/>
        <v>-1000</v>
      </c>
      <c r="H62" s="4">
        <f t="shared" si="0"/>
        <v>0</v>
      </c>
    </row>
    <row r="63" spans="1:12" x14ac:dyDescent="0.25">
      <c r="A63">
        <v>655</v>
      </c>
      <c r="B63" t="s">
        <v>48</v>
      </c>
      <c r="E63" s="68">
        <v>535</v>
      </c>
      <c r="F63" s="3">
        <v>1000</v>
      </c>
      <c r="G63" s="11">
        <f t="shared" si="1"/>
        <v>-465</v>
      </c>
      <c r="H63" s="4">
        <f t="shared" si="0"/>
        <v>0.53500000000000003</v>
      </c>
    </row>
    <row r="64" spans="1:12" x14ac:dyDescent="0.25">
      <c r="A64">
        <v>663</v>
      </c>
      <c r="B64" t="s">
        <v>49</v>
      </c>
      <c r="E64" s="68">
        <v>63816.55</v>
      </c>
      <c r="F64" s="3">
        <v>10500</v>
      </c>
      <c r="G64" s="11">
        <f t="shared" si="1"/>
        <v>53316.55</v>
      </c>
      <c r="H64" s="47">
        <f t="shared" si="0"/>
        <v>6.0777666666666672</v>
      </c>
    </row>
    <row r="65" spans="1:8" x14ac:dyDescent="0.25">
      <c r="A65">
        <v>663</v>
      </c>
      <c r="B65" t="s">
        <v>50</v>
      </c>
      <c r="E65" s="68">
        <v>149989.45000000001</v>
      </c>
      <c r="F65" s="3">
        <v>3000</v>
      </c>
      <c r="G65" s="11">
        <f t="shared" si="1"/>
        <v>146989.45000000001</v>
      </c>
      <c r="H65" s="47">
        <f t="shared" si="0"/>
        <v>49.996483333333337</v>
      </c>
    </row>
    <row r="66" spans="1:8" x14ac:dyDescent="0.25">
      <c r="A66">
        <v>663</v>
      </c>
      <c r="B66" t="s">
        <v>85</v>
      </c>
      <c r="E66" s="46">
        <v>0</v>
      </c>
      <c r="F66" s="3">
        <v>0</v>
      </c>
      <c r="G66" s="11">
        <f t="shared" si="1"/>
        <v>0</v>
      </c>
      <c r="H66" s="4" t="e">
        <f t="shared" si="0"/>
        <v>#DIV/0!</v>
      </c>
    </row>
    <row r="67" spans="1:8" x14ac:dyDescent="0.25">
      <c r="A67">
        <v>663</v>
      </c>
      <c r="B67" t="s">
        <v>89</v>
      </c>
      <c r="E67" s="46">
        <v>0</v>
      </c>
      <c r="F67" s="3">
        <v>0</v>
      </c>
      <c r="G67" s="11">
        <f t="shared" si="1"/>
        <v>0</v>
      </c>
      <c r="H67" s="4" t="e">
        <f t="shared" si="0"/>
        <v>#DIV/0!</v>
      </c>
    </row>
    <row r="68" spans="1:8" x14ac:dyDescent="0.25">
      <c r="A68">
        <v>669</v>
      </c>
      <c r="B68" t="s">
        <v>51</v>
      </c>
      <c r="E68" s="68">
        <v>95.46</v>
      </c>
      <c r="F68" s="3">
        <v>250</v>
      </c>
      <c r="G68" s="11">
        <f t="shared" si="1"/>
        <v>-154.54000000000002</v>
      </c>
      <c r="H68" s="4">
        <f t="shared" si="0"/>
        <v>0.38183999999999996</v>
      </c>
    </row>
    <row r="69" spans="1:8" x14ac:dyDescent="0.25">
      <c r="A69">
        <v>678</v>
      </c>
      <c r="B69" t="s">
        <v>52</v>
      </c>
      <c r="E69" s="68">
        <v>128.56</v>
      </c>
      <c r="F69" s="3">
        <v>100</v>
      </c>
      <c r="G69" s="11">
        <f t="shared" si="1"/>
        <v>28.560000000000002</v>
      </c>
      <c r="H69" s="4">
        <f t="shared" si="0"/>
        <v>1.2856000000000001</v>
      </c>
    </row>
    <row r="70" spans="1:8" x14ac:dyDescent="0.25">
      <c r="A70">
        <v>680</v>
      </c>
      <c r="B70" t="s">
        <v>53</v>
      </c>
      <c r="E70" s="68">
        <v>3472.47</v>
      </c>
      <c r="F70" s="3">
        <v>0</v>
      </c>
      <c r="G70" s="11">
        <f t="shared" si="1"/>
        <v>3472.47</v>
      </c>
      <c r="H70" s="4" t="e">
        <f t="shared" si="0"/>
        <v>#DIV/0!</v>
      </c>
    </row>
    <row r="71" spans="1:8" x14ac:dyDescent="0.25">
      <c r="A71">
        <v>681</v>
      </c>
      <c r="B71" t="s">
        <v>54</v>
      </c>
      <c r="E71" s="68">
        <v>9799.44</v>
      </c>
      <c r="F71" s="3">
        <v>11000</v>
      </c>
      <c r="G71" s="11">
        <f t="shared" si="1"/>
        <v>-1200.5599999999995</v>
      </c>
      <c r="H71" s="4">
        <f t="shared" si="0"/>
        <v>0.89085818181818188</v>
      </c>
    </row>
    <row r="72" spans="1:8" x14ac:dyDescent="0.25">
      <c r="A72">
        <v>690</v>
      </c>
      <c r="B72" t="s">
        <v>55</v>
      </c>
      <c r="E72" s="68">
        <v>9188.4500000000007</v>
      </c>
      <c r="F72" s="3">
        <v>8000</v>
      </c>
      <c r="G72" s="11">
        <f t="shared" si="1"/>
        <v>1188.4500000000007</v>
      </c>
      <c r="H72" s="4">
        <f t="shared" si="0"/>
        <v>1.1485562500000002</v>
      </c>
    </row>
    <row r="73" spans="1:8" x14ac:dyDescent="0.25">
      <c r="A73">
        <v>694</v>
      </c>
      <c r="B73" t="s">
        <v>94</v>
      </c>
      <c r="E73" s="46"/>
      <c r="F73" s="3">
        <v>0</v>
      </c>
      <c r="G73" s="11">
        <f t="shared" si="1"/>
        <v>0</v>
      </c>
      <c r="H73" s="4" t="e">
        <f t="shared" si="0"/>
        <v>#DIV/0!</v>
      </c>
    </row>
    <row r="74" spans="1:8" x14ac:dyDescent="0.25">
      <c r="E74" s="3"/>
      <c r="F74" s="3"/>
      <c r="G74" s="3"/>
      <c r="H74" s="4"/>
    </row>
    <row r="75" spans="1:8" ht="15.75" thickBot="1" x14ac:dyDescent="0.3">
      <c r="D75" s="22" t="s">
        <v>56</v>
      </c>
      <c r="E75" s="23">
        <f>SUM(E7:E74)-E23-E16-E9</f>
        <v>658983.12000000011</v>
      </c>
      <c r="F75" s="23">
        <f>SUM(F7:F74)-F23-F16-F9</f>
        <v>451100</v>
      </c>
      <c r="G75" s="23">
        <f>+E75-F75</f>
        <v>207883.12000000011</v>
      </c>
      <c r="H75" s="24">
        <f t="shared" si="0"/>
        <v>1.4608360008867216</v>
      </c>
    </row>
    <row r="76" spans="1:8" ht="15.75" thickTop="1" x14ac:dyDescent="0.25">
      <c r="E76" s="3"/>
      <c r="F76" s="3"/>
      <c r="G76" s="3"/>
      <c r="H76" s="4"/>
    </row>
    <row r="77" spans="1:8" x14ac:dyDescent="0.25">
      <c r="E77" s="3"/>
      <c r="F77" s="3"/>
      <c r="G77" s="3"/>
      <c r="H77" s="4"/>
    </row>
    <row r="78" spans="1:8" x14ac:dyDescent="0.25">
      <c r="E78" s="2">
        <v>43465</v>
      </c>
      <c r="F78" s="1" t="s">
        <v>99</v>
      </c>
      <c r="G78" s="1" t="s">
        <v>0</v>
      </c>
      <c r="H78" s="1" t="s">
        <v>1</v>
      </c>
    </row>
    <row r="79" spans="1:8" x14ac:dyDescent="0.25">
      <c r="A79">
        <v>705</v>
      </c>
      <c r="B79" t="s">
        <v>57</v>
      </c>
      <c r="E79" s="68">
        <f>128700-180</f>
        <v>128520</v>
      </c>
      <c r="F79" s="21">
        <v>133900</v>
      </c>
      <c r="G79" s="3">
        <f t="shared" ref="G79:G102" si="2">+E79-F79</f>
        <v>-5380</v>
      </c>
      <c r="H79" s="4">
        <f t="shared" ref="H79:H104" si="3">+E79/F79</f>
        <v>0.9598207617625093</v>
      </c>
    </row>
    <row r="80" spans="1:8" x14ac:dyDescent="0.25">
      <c r="A80">
        <v>705</v>
      </c>
      <c r="B80" t="s">
        <v>58</v>
      </c>
      <c r="E80" s="68">
        <v>133865.23000000001</v>
      </c>
      <c r="F80" s="21">
        <v>119600</v>
      </c>
      <c r="G80" s="3">
        <f t="shared" si="2"/>
        <v>14265.23000000001</v>
      </c>
      <c r="H80" s="47">
        <f t="shared" si="3"/>
        <v>1.1192744983277594</v>
      </c>
    </row>
    <row r="81" spans="1:9" x14ac:dyDescent="0.25">
      <c r="A81">
        <v>705</v>
      </c>
      <c r="B81" t="s">
        <v>7</v>
      </c>
      <c r="E81" s="68">
        <v>5055.46</v>
      </c>
      <c r="F81" s="21">
        <v>0</v>
      </c>
      <c r="G81" s="3">
        <f t="shared" si="2"/>
        <v>5055.46</v>
      </c>
      <c r="H81" s="47" t="e">
        <f t="shared" si="3"/>
        <v>#DIV/0!</v>
      </c>
    </row>
    <row r="82" spans="1:9" x14ac:dyDescent="0.25">
      <c r="A82">
        <v>705</v>
      </c>
      <c r="B82" t="s">
        <v>107</v>
      </c>
      <c r="E82" s="68">
        <v>17500</v>
      </c>
      <c r="F82" s="21">
        <v>0</v>
      </c>
      <c r="G82" s="3">
        <f t="shared" si="2"/>
        <v>17500</v>
      </c>
      <c r="H82" s="47" t="e">
        <f t="shared" si="3"/>
        <v>#DIV/0!</v>
      </c>
    </row>
    <row r="83" spans="1:9" x14ac:dyDescent="0.25">
      <c r="A83">
        <v>740</v>
      </c>
      <c r="B83" t="s">
        <v>59</v>
      </c>
      <c r="E83" s="46"/>
      <c r="F83" s="3"/>
      <c r="G83" s="3">
        <f t="shared" si="2"/>
        <v>0</v>
      </c>
      <c r="H83" s="47" t="e">
        <f t="shared" si="3"/>
        <v>#DIV/0!</v>
      </c>
    </row>
    <row r="84" spans="1:9" x14ac:dyDescent="0.25">
      <c r="A84">
        <v>752</v>
      </c>
      <c r="B84" t="s">
        <v>60</v>
      </c>
      <c r="E84" s="21"/>
      <c r="F84" s="21"/>
      <c r="G84" s="3">
        <f t="shared" si="2"/>
        <v>0</v>
      </c>
      <c r="H84" s="47" t="e">
        <f t="shared" si="3"/>
        <v>#DIV/0!</v>
      </c>
    </row>
    <row r="85" spans="1:9" x14ac:dyDescent="0.25">
      <c r="A85">
        <v>755</v>
      </c>
      <c r="B85" t="s">
        <v>61</v>
      </c>
      <c r="E85" s="21"/>
      <c r="F85" s="21"/>
      <c r="G85" s="3">
        <f t="shared" si="2"/>
        <v>0</v>
      </c>
      <c r="H85" s="47" t="e">
        <f t="shared" si="3"/>
        <v>#DIV/0!</v>
      </c>
    </row>
    <row r="86" spans="1:9" x14ac:dyDescent="0.25">
      <c r="A86">
        <v>759</v>
      </c>
      <c r="B86" t="s">
        <v>62</v>
      </c>
      <c r="E86" s="3">
        <f>SUM(E87:E93)</f>
        <v>52982.89</v>
      </c>
      <c r="F86" s="3">
        <f>SUM(F87:F93)</f>
        <v>58000</v>
      </c>
      <c r="G86" s="3">
        <f t="shared" si="2"/>
        <v>-5017.1100000000006</v>
      </c>
      <c r="H86" s="47">
        <f t="shared" si="3"/>
        <v>0.91349810344827587</v>
      </c>
    </row>
    <row r="87" spans="1:9" x14ac:dyDescent="0.25">
      <c r="B87" s="5" t="s">
        <v>63</v>
      </c>
      <c r="C87" s="6"/>
      <c r="D87" s="6"/>
      <c r="E87" s="69">
        <v>25584.61</v>
      </c>
      <c r="F87" s="7">
        <v>30000</v>
      </c>
      <c r="G87" s="7">
        <f t="shared" si="2"/>
        <v>-4415.3899999999994</v>
      </c>
      <c r="H87" s="62">
        <f t="shared" si="3"/>
        <v>0.8528203333333334</v>
      </c>
      <c r="I87" s="21"/>
    </row>
    <row r="88" spans="1:9" x14ac:dyDescent="0.25">
      <c r="B88" s="9" t="s">
        <v>64</v>
      </c>
      <c r="C88" s="10"/>
      <c r="D88" s="10"/>
      <c r="E88" s="70">
        <v>9621.6</v>
      </c>
      <c r="F88" s="11">
        <v>13000</v>
      </c>
      <c r="G88" s="11">
        <f t="shared" si="2"/>
        <v>-3378.3999999999996</v>
      </c>
      <c r="H88" s="39">
        <f t="shared" si="3"/>
        <v>0.74012307692307699</v>
      </c>
    </row>
    <row r="89" spans="1:9" x14ac:dyDescent="0.25">
      <c r="B89" s="9" t="s">
        <v>65</v>
      </c>
      <c r="C89" s="10"/>
      <c r="D89" s="10"/>
      <c r="E89" s="70">
        <v>9710</v>
      </c>
      <c r="F89" s="11">
        <v>10000</v>
      </c>
      <c r="G89" s="11">
        <f t="shared" si="2"/>
        <v>-290</v>
      </c>
      <c r="H89" s="39">
        <f t="shared" si="3"/>
        <v>0.97099999999999997</v>
      </c>
    </row>
    <row r="90" spans="1:9" x14ac:dyDescent="0.25">
      <c r="B90" s="9" t="s">
        <v>66</v>
      </c>
      <c r="C90" s="10"/>
      <c r="D90" s="10"/>
      <c r="E90" s="11"/>
      <c r="F90" s="11">
        <v>0</v>
      </c>
      <c r="G90" s="11">
        <f t="shared" si="2"/>
        <v>0</v>
      </c>
      <c r="H90" s="39" t="e">
        <f t="shared" si="3"/>
        <v>#DIV/0!</v>
      </c>
    </row>
    <row r="91" spans="1:9" x14ac:dyDescent="0.25">
      <c r="B91" s="9" t="s">
        <v>67</v>
      </c>
      <c r="C91" s="10"/>
      <c r="D91" s="10"/>
      <c r="E91" s="70">
        <v>2500</v>
      </c>
      <c r="F91" s="11">
        <v>0</v>
      </c>
      <c r="G91" s="11">
        <f t="shared" si="2"/>
        <v>2500</v>
      </c>
      <c r="H91" s="39" t="e">
        <f t="shared" si="3"/>
        <v>#DIV/0!</v>
      </c>
    </row>
    <row r="92" spans="1:9" x14ac:dyDescent="0.25">
      <c r="B92" s="9" t="s">
        <v>68</v>
      </c>
      <c r="C92" s="10"/>
      <c r="D92" s="10"/>
      <c r="E92" s="70">
        <v>1304.42</v>
      </c>
      <c r="F92" s="11">
        <v>0</v>
      </c>
      <c r="G92" s="11">
        <f t="shared" si="2"/>
        <v>1304.42</v>
      </c>
      <c r="H92" s="39" t="e">
        <f t="shared" si="3"/>
        <v>#DIV/0!</v>
      </c>
    </row>
    <row r="93" spans="1:9" x14ac:dyDescent="0.25">
      <c r="B93" s="13" t="s">
        <v>69</v>
      </c>
      <c r="C93" s="14"/>
      <c r="D93" s="14"/>
      <c r="E93" s="71">
        <f>4000+262.26</f>
        <v>4262.26</v>
      </c>
      <c r="F93" s="15">
        <v>5000</v>
      </c>
      <c r="G93" s="15">
        <f t="shared" si="2"/>
        <v>-737.73999999999978</v>
      </c>
      <c r="H93" s="44">
        <f t="shared" si="3"/>
        <v>0.8524520000000001</v>
      </c>
      <c r="I93" s="21"/>
    </row>
    <row r="94" spans="1:9" x14ac:dyDescent="0.25">
      <c r="A94">
        <v>760</v>
      </c>
      <c r="B94" s="35" t="s">
        <v>88</v>
      </c>
      <c r="C94" s="10"/>
      <c r="D94" s="10"/>
      <c r="E94" s="37"/>
      <c r="F94" s="11">
        <v>0</v>
      </c>
      <c r="G94" s="11">
        <f t="shared" si="2"/>
        <v>0</v>
      </c>
      <c r="H94" s="59" t="e">
        <f t="shared" si="3"/>
        <v>#DIV/0!</v>
      </c>
    </row>
    <row r="95" spans="1:9" x14ac:dyDescent="0.25">
      <c r="A95">
        <v>762</v>
      </c>
      <c r="B95" t="s">
        <v>70</v>
      </c>
      <c r="E95" s="46"/>
      <c r="F95" s="3">
        <v>400</v>
      </c>
      <c r="G95" s="3">
        <f t="shared" si="2"/>
        <v>-400</v>
      </c>
      <c r="H95" s="47">
        <f t="shared" si="3"/>
        <v>0</v>
      </c>
    </row>
    <row r="96" spans="1:9" x14ac:dyDescent="0.25">
      <c r="A96">
        <v>763</v>
      </c>
      <c r="B96" t="s">
        <v>71</v>
      </c>
      <c r="E96" s="68">
        <v>5673.39</v>
      </c>
      <c r="F96" s="3">
        <v>93000</v>
      </c>
      <c r="G96" s="3">
        <f t="shared" si="2"/>
        <v>-87326.61</v>
      </c>
      <c r="H96" s="47">
        <f t="shared" si="3"/>
        <v>6.1004193548387098E-2</v>
      </c>
    </row>
    <row r="97" spans="1:9" x14ac:dyDescent="0.25">
      <c r="A97">
        <v>763</v>
      </c>
      <c r="B97" t="s">
        <v>86</v>
      </c>
      <c r="E97" s="68">
        <v>0</v>
      </c>
      <c r="F97" s="3">
        <v>0</v>
      </c>
      <c r="G97" s="3">
        <f t="shared" si="2"/>
        <v>0</v>
      </c>
      <c r="H97" s="47" t="e">
        <f t="shared" si="3"/>
        <v>#DIV/0!</v>
      </c>
    </row>
    <row r="98" spans="1:9" x14ac:dyDescent="0.25">
      <c r="A98">
        <v>763</v>
      </c>
      <c r="B98" t="s">
        <v>72</v>
      </c>
      <c r="E98" s="68">
        <v>8480.17</v>
      </c>
      <c r="F98" s="3">
        <v>44100</v>
      </c>
      <c r="G98" s="3">
        <f t="shared" si="2"/>
        <v>-35619.83</v>
      </c>
      <c r="H98" s="4">
        <f t="shared" si="3"/>
        <v>0.19229410430839003</v>
      </c>
      <c r="I98" s="21"/>
    </row>
    <row r="99" spans="1:9" x14ac:dyDescent="0.25">
      <c r="A99">
        <v>763</v>
      </c>
      <c r="B99" t="s">
        <v>87</v>
      </c>
      <c r="E99" s="46"/>
      <c r="F99" s="3">
        <v>1000</v>
      </c>
      <c r="G99" s="3">
        <f t="shared" si="2"/>
        <v>-1000</v>
      </c>
      <c r="H99" s="4">
        <f t="shared" si="3"/>
        <v>0</v>
      </c>
      <c r="I99" s="21"/>
    </row>
    <row r="100" spans="1:9" x14ac:dyDescent="0.25">
      <c r="A100">
        <v>769</v>
      </c>
      <c r="B100" t="s">
        <v>73</v>
      </c>
      <c r="E100" s="68">
        <v>1006.21</v>
      </c>
      <c r="F100" s="3">
        <v>100</v>
      </c>
      <c r="G100" s="3">
        <f t="shared" si="2"/>
        <v>906.21</v>
      </c>
      <c r="H100" s="4">
        <f t="shared" si="3"/>
        <v>10.062100000000001</v>
      </c>
      <c r="I100" s="21"/>
    </row>
    <row r="101" spans="1:9" x14ac:dyDescent="0.25">
      <c r="A101">
        <v>778</v>
      </c>
      <c r="B101" t="s">
        <v>74</v>
      </c>
      <c r="E101" s="68">
        <v>62.92</v>
      </c>
      <c r="F101" s="3">
        <v>0</v>
      </c>
      <c r="G101" s="3">
        <f t="shared" si="2"/>
        <v>62.92</v>
      </c>
      <c r="H101" s="4" t="e">
        <f t="shared" si="3"/>
        <v>#DIV/0!</v>
      </c>
    </row>
    <row r="102" spans="1:9" x14ac:dyDescent="0.25">
      <c r="A102">
        <v>794</v>
      </c>
      <c r="B102" t="s">
        <v>104</v>
      </c>
      <c r="E102" s="68">
        <v>645</v>
      </c>
      <c r="F102" s="3">
        <v>1000</v>
      </c>
      <c r="G102" s="3">
        <f t="shared" si="2"/>
        <v>-355</v>
      </c>
      <c r="H102" s="4">
        <f t="shared" si="3"/>
        <v>0.64500000000000002</v>
      </c>
    </row>
    <row r="103" spans="1:9" x14ac:dyDescent="0.25">
      <c r="E103" s="1"/>
      <c r="F103" s="1"/>
      <c r="G103" s="1"/>
      <c r="H103" s="4"/>
    </row>
    <row r="104" spans="1:9" ht="15.75" thickBot="1" x14ac:dyDescent="0.3">
      <c r="D104" s="22" t="s">
        <v>75</v>
      </c>
      <c r="E104" s="23">
        <f>SUM(E79:E103)-E86</f>
        <v>353791.26999999996</v>
      </c>
      <c r="F104" s="23">
        <f>SUM(F79:F103)-F86</f>
        <v>451100</v>
      </c>
      <c r="G104" s="23">
        <f>+E104-F104</f>
        <v>-97308.73000000004</v>
      </c>
      <c r="H104" s="24">
        <f t="shared" si="3"/>
        <v>0.78428567945023264</v>
      </c>
    </row>
    <row r="105" spans="1:9" ht="16.5" thickTop="1" thickBot="1" x14ac:dyDescent="0.3"/>
    <row r="106" spans="1:9" ht="15.75" thickBot="1" x14ac:dyDescent="0.3">
      <c r="D106" s="25" t="s">
        <v>76</v>
      </c>
      <c r="E106" s="26">
        <f>+E104-E75</f>
        <v>-305191.85000000015</v>
      </c>
      <c r="F106" s="26">
        <f>+F104-F75</f>
        <v>0</v>
      </c>
      <c r="G106" s="26">
        <f>+E106-F106</f>
        <v>-305191.85000000015</v>
      </c>
      <c r="H106" s="27" t="e">
        <f>+E106/F106</f>
        <v>#DIV/0!</v>
      </c>
    </row>
    <row r="108" spans="1:9" x14ac:dyDescent="0.25">
      <c r="D108" t="s">
        <v>77</v>
      </c>
      <c r="E108" s="3"/>
      <c r="F108" s="3"/>
      <c r="G108" s="3"/>
      <c r="H108" s="4"/>
    </row>
    <row r="109" spans="1:9" ht="15.75" thickBot="1" x14ac:dyDescent="0.3"/>
    <row r="110" spans="1:9" ht="15.75" thickBot="1" x14ac:dyDescent="0.3">
      <c r="D110" s="28"/>
      <c r="E110" s="26">
        <f>+E106+E108</f>
        <v>-305191.85000000015</v>
      </c>
      <c r="F110" s="26">
        <f>+F106+F108</f>
        <v>0</v>
      </c>
      <c r="G110" s="29"/>
      <c r="H110" s="30"/>
    </row>
    <row r="113" spans="4:9" x14ac:dyDescent="0.25">
      <c r="D113" s="31" t="s">
        <v>81</v>
      </c>
    </row>
    <row r="114" spans="4:9" ht="15.75" thickBot="1" x14ac:dyDescent="0.3"/>
    <row r="115" spans="4:9" ht="15.75" thickBot="1" x14ac:dyDescent="0.3">
      <c r="D115" s="25" t="s">
        <v>82</v>
      </c>
      <c r="E115" s="26">
        <f>+E98+E100-E68-E65+E96+E95-E64+E99+E94+E97-E67-E11-E66</f>
        <v>-201436.89</v>
      </c>
      <c r="F115" s="26">
        <f>+F98+F100-F68-F65+F96+F95-F64+F99+F94+F97-F67-F11-F66</f>
        <v>114850</v>
      </c>
      <c r="G115" s="26">
        <f>+E115-F115</f>
        <v>-316286.89</v>
      </c>
      <c r="H115" s="27">
        <f>+E115/F115</f>
        <v>-1.7539128428384851</v>
      </c>
      <c r="I115" t="s">
        <v>90</v>
      </c>
    </row>
    <row r="116" spans="4:9" ht="15.75" thickBot="1" x14ac:dyDescent="0.3">
      <c r="G116" s="3"/>
    </row>
    <row r="117" spans="4:9" ht="15.75" thickBot="1" x14ac:dyDescent="0.3">
      <c r="D117" s="25" t="s">
        <v>80</v>
      </c>
      <c r="E117" s="26">
        <f>+E106-E115-E119</f>
        <v>-103689.32000000014</v>
      </c>
      <c r="F117" s="26">
        <f>+F106-F115-F119</f>
        <v>-114750</v>
      </c>
      <c r="G117" s="26">
        <f>+E117-F117</f>
        <v>11060.679999999862</v>
      </c>
      <c r="H117" s="27">
        <f>+E117/F117</f>
        <v>0.90361063180828005</v>
      </c>
    </row>
    <row r="118" spans="4:9" ht="15.75" thickBot="1" x14ac:dyDescent="0.3">
      <c r="D118" s="64"/>
      <c r="E118" s="65"/>
      <c r="F118" s="65"/>
      <c r="G118" s="65"/>
      <c r="H118" s="66"/>
    </row>
    <row r="119" spans="4:9" ht="15.75" thickBot="1" x14ac:dyDescent="0.3">
      <c r="D119" s="25" t="s">
        <v>105</v>
      </c>
      <c r="E119" s="26">
        <f>+E101-E69</f>
        <v>-65.64</v>
      </c>
      <c r="F119" s="26">
        <f>+F101-F69</f>
        <v>-100</v>
      </c>
      <c r="G119" s="26">
        <f>+E119-F119</f>
        <v>34.36</v>
      </c>
      <c r="H119" s="27">
        <f>+E119/F119</f>
        <v>0.65639999999999998</v>
      </c>
    </row>
    <row r="120" spans="4:9" ht="15.75" thickBot="1" x14ac:dyDescent="0.3"/>
    <row r="121" spans="4:9" ht="15.75" thickBot="1" x14ac:dyDescent="0.3">
      <c r="D121" s="32" t="s">
        <v>76</v>
      </c>
      <c r="E121" s="33">
        <f>SUM(E115:E119)</f>
        <v>-305191.85000000015</v>
      </c>
      <c r="F121" s="33">
        <f>SUM(F115:F119)</f>
        <v>0</v>
      </c>
      <c r="G121" s="33">
        <f>SUM(G115:G119)</f>
        <v>-305191.85000000015</v>
      </c>
      <c r="H121" s="34" t="e">
        <f>+E121/F121</f>
        <v>#DIV/0!</v>
      </c>
    </row>
  </sheetData>
  <pageMargins left="0.7" right="0.7" top="0.75" bottom="0.75" header="0.3" footer="0.3"/>
  <pageSetup paperSize="9" scale="67" orientation="portrait" r:id="rId1"/>
  <ignoredErrors>
    <ignoredError sqref="E16:F16 F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7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5.140625" bestFit="1" customWidth="1"/>
    <col min="4" max="4" width="33.42578125" customWidth="1"/>
    <col min="5" max="7" width="10.85546875" bestFit="1" customWidth="1"/>
    <col min="8" max="8" width="11.28515625" bestFit="1" customWidth="1"/>
  </cols>
  <sheetData>
    <row r="3" spans="1:8" x14ac:dyDescent="0.25">
      <c r="B3" s="1" t="s">
        <v>109</v>
      </c>
    </row>
    <row r="6" spans="1:8" x14ac:dyDescent="0.25">
      <c r="E6" s="2">
        <v>43435</v>
      </c>
      <c r="F6" s="60" t="s">
        <v>99</v>
      </c>
      <c r="G6" s="1" t="s">
        <v>0</v>
      </c>
      <c r="H6" s="1" t="s">
        <v>1</v>
      </c>
    </row>
    <row r="7" spans="1:8" x14ac:dyDescent="0.25">
      <c r="A7">
        <v>623</v>
      </c>
      <c r="B7" t="s">
        <v>4</v>
      </c>
      <c r="E7" s="3">
        <f>SUM(E8:E8)</f>
        <v>0</v>
      </c>
      <c r="F7" s="3">
        <f>SUM(F8:F8)</f>
        <v>7000</v>
      </c>
      <c r="G7" s="3">
        <f>+E7-F7</f>
        <v>-7000</v>
      </c>
      <c r="H7" s="4">
        <f>+E7/F7</f>
        <v>0</v>
      </c>
    </row>
    <row r="8" spans="1:8" x14ac:dyDescent="0.25">
      <c r="B8" s="50" t="s">
        <v>7</v>
      </c>
      <c r="C8" s="51"/>
      <c r="D8" s="51"/>
      <c r="E8" s="52">
        <v>0</v>
      </c>
      <c r="F8" s="53">
        <v>7000</v>
      </c>
      <c r="G8" s="53">
        <f>+E8-F8</f>
        <v>-7000</v>
      </c>
      <c r="H8" s="54">
        <f>+E8/F8</f>
        <v>0</v>
      </c>
    </row>
    <row r="9" spans="1:8" x14ac:dyDescent="0.25">
      <c r="A9">
        <v>626</v>
      </c>
      <c r="B9" s="36" t="s">
        <v>103</v>
      </c>
      <c r="C9" s="36"/>
      <c r="D9" s="36"/>
      <c r="E9" s="72">
        <v>184.12</v>
      </c>
      <c r="F9" s="37">
        <v>250</v>
      </c>
      <c r="G9" s="37">
        <f>+E9-F9</f>
        <v>-65.88</v>
      </c>
      <c r="H9" s="59">
        <f>+E9/F9</f>
        <v>0.73648000000000002</v>
      </c>
    </row>
    <row r="10" spans="1:8" x14ac:dyDescent="0.25">
      <c r="A10">
        <v>629</v>
      </c>
      <c r="B10" t="s">
        <v>15</v>
      </c>
      <c r="E10" s="3">
        <f>SUM(E11:E15)</f>
        <v>17297.349999999999</v>
      </c>
      <c r="F10" s="3">
        <f>SUM(F11:F15)</f>
        <v>42600</v>
      </c>
      <c r="G10" s="15">
        <f t="shared" ref="G10:G20" si="0">+E10-F10</f>
        <v>-25302.65</v>
      </c>
      <c r="H10" s="63">
        <f t="shared" ref="H10:H22" si="1">+E10/F10</f>
        <v>0.40604107981220655</v>
      </c>
    </row>
    <row r="11" spans="1:8" x14ac:dyDescent="0.25">
      <c r="B11" s="5" t="s">
        <v>84</v>
      </c>
      <c r="C11" s="6"/>
      <c r="D11" s="6"/>
      <c r="E11" s="7"/>
      <c r="F11" s="7">
        <v>2000</v>
      </c>
      <c r="G11" s="37">
        <f t="shared" si="0"/>
        <v>-2000</v>
      </c>
      <c r="H11" s="39">
        <f t="shared" si="1"/>
        <v>0</v>
      </c>
    </row>
    <row r="12" spans="1:8" x14ac:dyDescent="0.25">
      <c r="B12" s="35" t="s">
        <v>83</v>
      </c>
      <c r="C12" s="36"/>
      <c r="D12" s="36"/>
      <c r="E12" s="72">
        <v>3426</v>
      </c>
      <c r="F12" s="38">
        <v>4100</v>
      </c>
      <c r="G12" s="37">
        <f t="shared" si="0"/>
        <v>-674</v>
      </c>
      <c r="H12" s="39">
        <f t="shared" si="1"/>
        <v>0.83560975609756094</v>
      </c>
    </row>
    <row r="13" spans="1:8" x14ac:dyDescent="0.25">
      <c r="B13" s="35" t="s">
        <v>27</v>
      </c>
      <c r="C13" s="36"/>
      <c r="D13" s="36"/>
      <c r="E13" s="73">
        <v>13286.5</v>
      </c>
      <c r="F13" s="38">
        <v>36000</v>
      </c>
      <c r="G13" s="37">
        <f t="shared" si="0"/>
        <v>-22713.5</v>
      </c>
      <c r="H13" s="39">
        <f t="shared" si="1"/>
        <v>0.36906944444444445</v>
      </c>
    </row>
    <row r="14" spans="1:8" x14ac:dyDescent="0.25">
      <c r="B14" s="35" t="s">
        <v>79</v>
      </c>
      <c r="C14" s="36"/>
      <c r="D14" s="36"/>
      <c r="E14" s="38"/>
      <c r="F14" s="38">
        <v>0</v>
      </c>
      <c r="G14" s="37">
        <f t="shared" si="0"/>
        <v>0</v>
      </c>
      <c r="H14" s="39" t="e">
        <f t="shared" si="1"/>
        <v>#DIV/0!</v>
      </c>
    </row>
    <row r="15" spans="1:8" x14ac:dyDescent="0.25">
      <c r="B15" s="40" t="s">
        <v>32</v>
      </c>
      <c r="C15" s="41"/>
      <c r="D15" s="41"/>
      <c r="E15" s="74">
        <v>584.85</v>
      </c>
      <c r="F15" s="43">
        <v>500</v>
      </c>
      <c r="G15" s="42">
        <f t="shared" si="0"/>
        <v>84.850000000000023</v>
      </c>
      <c r="H15" s="44">
        <f t="shared" si="1"/>
        <v>1.1697</v>
      </c>
    </row>
    <row r="16" spans="1:8" x14ac:dyDescent="0.25">
      <c r="A16">
        <v>633</v>
      </c>
      <c r="B16" s="35" t="s">
        <v>97</v>
      </c>
      <c r="C16" s="36"/>
      <c r="D16" s="36"/>
      <c r="E16" s="38"/>
      <c r="F16" s="38">
        <v>0</v>
      </c>
      <c r="G16" s="37">
        <f t="shared" si="0"/>
        <v>0</v>
      </c>
      <c r="H16" s="59" t="e">
        <f t="shared" si="1"/>
        <v>#DIV/0!</v>
      </c>
    </row>
    <row r="17" spans="1:8" x14ac:dyDescent="0.25">
      <c r="A17">
        <v>663</v>
      </c>
      <c r="B17" s="35" t="s">
        <v>95</v>
      </c>
      <c r="C17" s="36"/>
      <c r="D17" s="36"/>
      <c r="E17" s="38"/>
      <c r="F17" s="38">
        <v>1000</v>
      </c>
      <c r="G17" s="37">
        <f t="shared" si="0"/>
        <v>-1000</v>
      </c>
      <c r="H17" s="59">
        <f t="shared" si="1"/>
        <v>0</v>
      </c>
    </row>
    <row r="18" spans="1:8" x14ac:dyDescent="0.25">
      <c r="A18">
        <v>663</v>
      </c>
      <c r="B18" t="s">
        <v>50</v>
      </c>
      <c r="C18" s="36"/>
      <c r="D18" s="36"/>
      <c r="E18" s="73">
        <v>10977.49</v>
      </c>
      <c r="F18" s="38">
        <v>0</v>
      </c>
      <c r="G18" s="37">
        <f t="shared" si="0"/>
        <v>10977.49</v>
      </c>
      <c r="H18" s="47" t="e">
        <f t="shared" si="1"/>
        <v>#DIV/0!</v>
      </c>
    </row>
    <row r="19" spans="1:8" x14ac:dyDescent="0.25">
      <c r="A19">
        <v>669</v>
      </c>
      <c r="B19" s="45" t="s">
        <v>51</v>
      </c>
      <c r="C19" s="45"/>
      <c r="D19" s="45"/>
      <c r="E19" s="49"/>
      <c r="F19" s="46">
        <v>250</v>
      </c>
      <c r="G19" s="37">
        <f t="shared" si="0"/>
        <v>-250</v>
      </c>
      <c r="H19" s="47">
        <f t="shared" si="1"/>
        <v>0</v>
      </c>
    </row>
    <row r="20" spans="1:8" x14ac:dyDescent="0.25">
      <c r="A20">
        <v>678</v>
      </c>
      <c r="B20" s="36" t="s">
        <v>52</v>
      </c>
      <c r="C20" s="45"/>
      <c r="D20" s="45"/>
      <c r="E20" s="49"/>
      <c r="F20" s="46">
        <v>100</v>
      </c>
      <c r="G20" s="37">
        <f t="shared" si="0"/>
        <v>-100</v>
      </c>
      <c r="H20" s="47">
        <f t="shared" si="1"/>
        <v>0</v>
      </c>
    </row>
    <row r="21" spans="1:8" x14ac:dyDescent="0.25">
      <c r="E21" s="3"/>
      <c r="F21" s="3"/>
      <c r="G21" s="3"/>
      <c r="H21" s="4"/>
    </row>
    <row r="22" spans="1:8" ht="15.75" thickBot="1" x14ac:dyDescent="0.3">
      <c r="D22" s="22" t="s">
        <v>56</v>
      </c>
      <c r="E22" s="23">
        <f>+E7+E10+E19+E17+E9+E20+E18+E16</f>
        <v>28458.959999999999</v>
      </c>
      <c r="F22" s="23">
        <f>+F7+F10+F19+F17+F9+F20+F18+F16</f>
        <v>51200</v>
      </c>
      <c r="G22" s="23">
        <f>+E22-F22</f>
        <v>-22741.040000000001</v>
      </c>
      <c r="H22" s="24">
        <f t="shared" si="1"/>
        <v>0.55583906250000004</v>
      </c>
    </row>
    <row r="23" spans="1:8" ht="15.75" thickTop="1" x14ac:dyDescent="0.25">
      <c r="E23" s="3"/>
      <c r="F23" s="3"/>
      <c r="G23" s="3"/>
      <c r="H23" s="4"/>
    </row>
    <row r="24" spans="1:8" x14ac:dyDescent="0.25">
      <c r="E24" s="3"/>
      <c r="F24" s="3"/>
      <c r="G24" s="3"/>
      <c r="H24" s="4"/>
    </row>
    <row r="25" spans="1:8" x14ac:dyDescent="0.25">
      <c r="E25" s="2">
        <v>43435</v>
      </c>
      <c r="F25" s="60" t="s">
        <v>99</v>
      </c>
      <c r="G25" s="1" t="s">
        <v>0</v>
      </c>
      <c r="H25" s="1" t="s">
        <v>1</v>
      </c>
    </row>
    <row r="26" spans="1:8" x14ac:dyDescent="0.25">
      <c r="A26">
        <v>705</v>
      </c>
      <c r="B26" t="s">
        <v>57</v>
      </c>
      <c r="E26" s="75">
        <v>22600</v>
      </c>
      <c r="F26" s="21">
        <v>24900</v>
      </c>
      <c r="G26" s="3">
        <f t="shared" ref="G26:G34" si="2">+E26-F26</f>
        <v>-2300</v>
      </c>
      <c r="H26" s="4">
        <f t="shared" ref="H26:H34" si="3">+E26/F26</f>
        <v>0.90763052208835338</v>
      </c>
    </row>
    <row r="27" spans="1:8" x14ac:dyDescent="0.25">
      <c r="A27">
        <v>705</v>
      </c>
      <c r="B27" t="s">
        <v>7</v>
      </c>
      <c r="E27" s="21"/>
      <c r="F27" s="21">
        <v>10900</v>
      </c>
      <c r="G27" s="3">
        <f t="shared" si="2"/>
        <v>-10900</v>
      </c>
      <c r="H27" s="4">
        <f t="shared" si="3"/>
        <v>0</v>
      </c>
    </row>
    <row r="28" spans="1:8" x14ac:dyDescent="0.25">
      <c r="A28">
        <v>759</v>
      </c>
      <c r="B28" t="s">
        <v>62</v>
      </c>
      <c r="E28" s="3">
        <f>SUM(E29:E29)</f>
        <v>1520</v>
      </c>
      <c r="F28" s="3">
        <f>SUM(F29:F29)</f>
        <v>4000</v>
      </c>
      <c r="G28" s="3">
        <f t="shared" si="2"/>
        <v>-2480</v>
      </c>
      <c r="H28" s="4">
        <f t="shared" si="3"/>
        <v>0.38</v>
      </c>
    </row>
    <row r="29" spans="1:8" x14ac:dyDescent="0.25">
      <c r="B29" s="55" t="s">
        <v>66</v>
      </c>
      <c r="C29" s="56"/>
      <c r="D29" s="56"/>
      <c r="E29" s="76">
        <v>1520</v>
      </c>
      <c r="F29" s="52">
        <v>4000</v>
      </c>
      <c r="G29" s="52">
        <f t="shared" si="2"/>
        <v>-2480</v>
      </c>
      <c r="H29" s="57">
        <f t="shared" si="3"/>
        <v>0.38</v>
      </c>
    </row>
    <row r="30" spans="1:8" x14ac:dyDescent="0.25">
      <c r="A30">
        <v>762</v>
      </c>
      <c r="B30" t="s">
        <v>70</v>
      </c>
      <c r="E30" s="21"/>
      <c r="F30" s="3">
        <v>300</v>
      </c>
      <c r="G30" s="3">
        <f t="shared" si="2"/>
        <v>-300</v>
      </c>
      <c r="H30" s="4">
        <f t="shared" si="3"/>
        <v>0</v>
      </c>
    </row>
    <row r="31" spans="1:8" x14ac:dyDescent="0.25">
      <c r="A31">
        <v>763</v>
      </c>
      <c r="B31" t="s">
        <v>72</v>
      </c>
      <c r="E31" s="75">
        <v>425.61</v>
      </c>
      <c r="F31" s="3">
        <v>3000</v>
      </c>
      <c r="G31" s="3">
        <f t="shared" si="2"/>
        <v>-2574.39</v>
      </c>
      <c r="H31" s="4">
        <f t="shared" si="3"/>
        <v>0.14187</v>
      </c>
    </row>
    <row r="32" spans="1:8" x14ac:dyDescent="0.25">
      <c r="A32">
        <v>763</v>
      </c>
      <c r="B32" t="s">
        <v>71</v>
      </c>
      <c r="E32" s="75">
        <v>0</v>
      </c>
      <c r="F32" s="3">
        <v>8000</v>
      </c>
      <c r="G32" s="3">
        <f t="shared" si="2"/>
        <v>-8000</v>
      </c>
      <c r="H32" s="4">
        <f t="shared" si="3"/>
        <v>0</v>
      </c>
    </row>
    <row r="33" spans="1:8" x14ac:dyDescent="0.25">
      <c r="A33">
        <v>763</v>
      </c>
      <c r="B33" t="s">
        <v>87</v>
      </c>
      <c r="E33">
        <v>0</v>
      </c>
      <c r="F33" s="3">
        <v>0</v>
      </c>
      <c r="G33" s="3">
        <f t="shared" si="2"/>
        <v>0</v>
      </c>
      <c r="H33" s="4" t="e">
        <f t="shared" si="3"/>
        <v>#DIV/0!</v>
      </c>
    </row>
    <row r="34" spans="1:8" x14ac:dyDescent="0.25">
      <c r="A34">
        <v>769</v>
      </c>
      <c r="B34" t="s">
        <v>73</v>
      </c>
      <c r="E34" s="75">
        <v>0.35</v>
      </c>
      <c r="F34" s="3">
        <v>100</v>
      </c>
      <c r="G34" s="3">
        <f t="shared" si="2"/>
        <v>-99.65</v>
      </c>
      <c r="H34" s="4">
        <f t="shared" si="3"/>
        <v>3.4999999999999996E-3</v>
      </c>
    </row>
    <row r="35" spans="1:8" x14ac:dyDescent="0.25">
      <c r="E35" s="1"/>
      <c r="F35" s="1"/>
      <c r="G35" s="1"/>
      <c r="H35" s="4"/>
    </row>
    <row r="36" spans="1:8" ht="15.75" thickBot="1" x14ac:dyDescent="0.3">
      <c r="D36" s="22" t="s">
        <v>75</v>
      </c>
      <c r="E36" s="23">
        <f>SUM(E26:E35)-E28</f>
        <v>24545.96</v>
      </c>
      <c r="F36" s="23">
        <f>SUM(F26:F35)-F28</f>
        <v>51200</v>
      </c>
      <c r="G36" s="23">
        <f>+E36-F36</f>
        <v>-26654.04</v>
      </c>
      <c r="H36" s="24">
        <f>+E36/F36</f>
        <v>0.47941328124999999</v>
      </c>
    </row>
    <row r="37" spans="1:8" ht="16.5" thickTop="1" thickBot="1" x14ac:dyDescent="0.3"/>
    <row r="38" spans="1:8" ht="15.75" thickBot="1" x14ac:dyDescent="0.3">
      <c r="D38" s="32" t="s">
        <v>76</v>
      </c>
      <c r="E38" s="33">
        <f>+E36-E22</f>
        <v>-3913</v>
      </c>
      <c r="F38" s="33">
        <f>+F36-F22</f>
        <v>0</v>
      </c>
      <c r="G38" s="33">
        <f>+E38-F38</f>
        <v>-3913</v>
      </c>
      <c r="H38" s="34" t="e">
        <f>+E38/F38</f>
        <v>#DIV/0!</v>
      </c>
    </row>
    <row r="41" spans="1:8" x14ac:dyDescent="0.25">
      <c r="D41" s="31" t="s">
        <v>81</v>
      </c>
    </row>
    <row r="42" spans="1:8" ht="15.75" thickBot="1" x14ac:dyDescent="0.3"/>
    <row r="43" spans="1:8" ht="15.75" thickBot="1" x14ac:dyDescent="0.3">
      <c r="D43" s="25" t="s">
        <v>82</v>
      </c>
      <c r="E43" s="26">
        <f>+E30+E31+E32+E33+E34-E18-E17-E19</f>
        <v>-10551.529999999999</v>
      </c>
      <c r="F43" s="26">
        <f>+F30+F34-F19-F17+F32-F18-F18+F31+F33</f>
        <v>10150</v>
      </c>
      <c r="G43" s="26">
        <f>+G30+G34-G19-G17+G31+G32-G18</f>
        <v>-20701.53</v>
      </c>
      <c r="H43" s="27">
        <f>+E43/F43</f>
        <v>-1.0395596059113299</v>
      </c>
    </row>
    <row r="44" spans="1:8" ht="15.75" thickBot="1" x14ac:dyDescent="0.3">
      <c r="G44" s="3"/>
    </row>
    <row r="45" spans="1:8" ht="15.75" thickBot="1" x14ac:dyDescent="0.3">
      <c r="D45" s="25" t="s">
        <v>80</v>
      </c>
      <c r="E45" s="26">
        <f>+E38-E43</f>
        <v>6638.5299999999988</v>
      </c>
      <c r="F45" s="26">
        <f>+F38-F43</f>
        <v>-10150</v>
      </c>
      <c r="G45" s="26">
        <f>+E45-F45</f>
        <v>16788.53</v>
      </c>
      <c r="H45" s="27">
        <f>+E45/F45</f>
        <v>-0.65404236453201958</v>
      </c>
    </row>
    <row r="46" spans="1:8" ht="15.75" thickBot="1" x14ac:dyDescent="0.3"/>
    <row r="47" spans="1:8" ht="15.75" thickBot="1" x14ac:dyDescent="0.3">
      <c r="D47" s="32" t="s">
        <v>76</v>
      </c>
      <c r="E47" s="33">
        <f>SUM(E43:E45)</f>
        <v>-3913</v>
      </c>
      <c r="F47" s="33">
        <f>SUM(F43:F45)</f>
        <v>0</v>
      </c>
      <c r="G47" s="33">
        <f>SUM(G43:G45)</f>
        <v>-3913</v>
      </c>
      <c r="H47" s="34" t="e">
        <f>+E47/F47</f>
        <v>#DIV/0!</v>
      </c>
    </row>
  </sheetData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ppto cconsolidad</vt:lpstr>
      <vt:lpstr> ppto colegio </vt:lpstr>
      <vt:lpstr>ppto asociacion</vt:lpstr>
      <vt:lpstr>' ppto colegio 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Guillamón Palazón</dc:creator>
  <cp:lastModifiedBy>Victor Guillamón Palazón</cp:lastModifiedBy>
  <cp:lastPrinted>2017-06-05T11:44:27Z</cp:lastPrinted>
  <dcterms:created xsi:type="dcterms:W3CDTF">2016-07-15T10:51:53Z</dcterms:created>
  <dcterms:modified xsi:type="dcterms:W3CDTF">2019-04-29T14:24:32Z</dcterms:modified>
</cp:coreProperties>
</file>