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8_{55FD4C72-6FF0-46EC-BDBA-C95FD7D2B2AD}" xr6:coauthVersionLast="45" xr6:coauthVersionMax="45" xr10:uidLastSave="{00000000-0000-0000-0000-000000000000}"/>
  <bookViews>
    <workbookView xWindow="-25320" yWindow="390" windowWidth="25440" windowHeight="15390" xr2:uid="{00000000-000D-0000-FFFF-FFFF00000000}"/>
  </bookViews>
  <sheets>
    <sheet name="Ejec PPTO Aiirm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37" i="6" l="1"/>
  <c r="U37" i="6"/>
  <c r="W25" i="6"/>
  <c r="W12" i="6"/>
  <c r="U12" i="6"/>
  <c r="U11" i="6"/>
  <c r="U7" i="6"/>
  <c r="V7" i="6" s="1"/>
  <c r="M11" i="6"/>
  <c r="O7" i="6"/>
  <c r="O29" i="6"/>
  <c r="O30" i="6"/>
  <c r="V30" i="6" s="1"/>
  <c r="O31" i="6"/>
  <c r="V31" i="6" s="1"/>
  <c r="O32" i="6"/>
  <c r="V32" i="6" s="1"/>
  <c r="O34" i="6"/>
  <c r="V34" i="6" s="1"/>
  <c r="O35" i="6"/>
  <c r="V35" i="6" s="1"/>
  <c r="M33" i="6"/>
  <c r="O33" i="6" s="1"/>
  <c r="V33" i="6" s="1"/>
  <c r="W39" i="6" l="1"/>
  <c r="O37" i="6"/>
  <c r="U25" i="6"/>
  <c r="V29" i="6"/>
  <c r="V37" i="6" s="1"/>
  <c r="J44" i="6"/>
  <c r="K44" i="6"/>
  <c r="L44" i="6"/>
  <c r="M44" i="6"/>
  <c r="O21" i="6"/>
  <c r="V21" i="6" s="1"/>
  <c r="O22" i="6"/>
  <c r="V22" i="6" s="1"/>
  <c r="O23" i="6"/>
  <c r="V23" i="6" s="1"/>
  <c r="O20" i="6"/>
  <c r="V20" i="6" s="1"/>
  <c r="O19" i="6"/>
  <c r="V19" i="6" s="1"/>
  <c r="O15" i="6"/>
  <c r="V15" i="6" s="1"/>
  <c r="O16" i="6"/>
  <c r="V16" i="6" s="1"/>
  <c r="O17" i="6"/>
  <c r="V17" i="6" s="1"/>
  <c r="O18" i="6"/>
  <c r="V18" i="6" s="1"/>
  <c r="O14" i="6"/>
  <c r="V14" i="6" s="1"/>
  <c r="O13" i="6"/>
  <c r="V13" i="6" s="1"/>
  <c r="O11" i="6"/>
  <c r="V11" i="6" s="1"/>
  <c r="O10" i="6"/>
  <c r="O9" i="6"/>
  <c r="M12" i="6"/>
  <c r="L12" i="6"/>
  <c r="K12" i="6"/>
  <c r="J12" i="6"/>
  <c r="M8" i="6"/>
  <c r="M25" i="6" s="1"/>
  <c r="K8" i="6"/>
  <c r="L8" i="6"/>
  <c r="K37" i="6"/>
  <c r="L37" i="6"/>
  <c r="M37" i="6"/>
  <c r="V44" i="6" l="1"/>
  <c r="V12" i="6"/>
  <c r="O12" i="6"/>
  <c r="M48" i="6"/>
  <c r="M39" i="6"/>
  <c r="M46" i="6" s="1"/>
  <c r="L25" i="6"/>
  <c r="L39" i="6" s="1"/>
  <c r="L46" i="6" s="1"/>
  <c r="K25" i="6"/>
  <c r="K48" i="6" s="1"/>
  <c r="I12" i="6"/>
  <c r="R14" i="6"/>
  <c r="J37" i="6"/>
  <c r="J8" i="6"/>
  <c r="L48" i="6" l="1"/>
  <c r="K39" i="6"/>
  <c r="K46" i="6" s="1"/>
  <c r="J25" i="6"/>
  <c r="J48" i="6" s="1"/>
  <c r="J39" i="6"/>
  <c r="J46" i="6" s="1"/>
  <c r="R7" i="6"/>
  <c r="F44" i="6"/>
  <c r="G44" i="6"/>
  <c r="H44" i="6"/>
  <c r="I44" i="6"/>
  <c r="E44" i="6"/>
  <c r="E12" i="6"/>
  <c r="O44" i="6" l="1"/>
  <c r="F8" i="6"/>
  <c r="G8" i="6"/>
  <c r="H8" i="6"/>
  <c r="I8" i="6"/>
  <c r="I25" i="6" s="1"/>
  <c r="E8" i="6"/>
  <c r="Q15" i="6"/>
  <c r="R33" i="6"/>
  <c r="P37" i="6"/>
  <c r="R35" i="6"/>
  <c r="R34" i="6"/>
  <c r="R32" i="6"/>
  <c r="R31" i="6"/>
  <c r="F37" i="6"/>
  <c r="G37" i="6"/>
  <c r="H37" i="6"/>
  <c r="I37" i="6"/>
  <c r="E37" i="6"/>
  <c r="R11" i="6"/>
  <c r="P12" i="6"/>
  <c r="P25" i="6" s="1"/>
  <c r="R21" i="6"/>
  <c r="R20" i="6"/>
  <c r="R19" i="6"/>
  <c r="R17" i="6"/>
  <c r="F12" i="6"/>
  <c r="G12" i="6"/>
  <c r="H12" i="6"/>
  <c r="E25" i="6" l="1"/>
  <c r="O8" i="6"/>
  <c r="F25" i="6"/>
  <c r="F48" i="6" s="1"/>
  <c r="I48" i="6"/>
  <c r="H25" i="6"/>
  <c r="H48" i="6" s="1"/>
  <c r="G25" i="6"/>
  <c r="G48" i="6" s="1"/>
  <c r="I39" i="6"/>
  <c r="I46" i="6" s="1"/>
  <c r="F39" i="6" l="1"/>
  <c r="F46" i="6" s="1"/>
  <c r="V8" i="6"/>
  <c r="V25" i="6" s="1"/>
  <c r="O25" i="6"/>
  <c r="O39" i="6" s="1"/>
  <c r="G39" i="6"/>
  <c r="G46" i="6" s="1"/>
  <c r="H39" i="6"/>
  <c r="H46" i="6" s="1"/>
  <c r="R12" i="6"/>
  <c r="Q12" i="6"/>
  <c r="R37" i="6"/>
  <c r="Q37" i="6"/>
  <c r="R8" i="6"/>
  <c r="R29" i="6"/>
  <c r="R30" i="6"/>
  <c r="R23" i="6"/>
  <c r="R22" i="6"/>
  <c r="R18" i="6"/>
  <c r="R15" i="6"/>
  <c r="R13" i="6"/>
  <c r="V39" i="6" l="1"/>
  <c r="V46" i="6" s="1"/>
  <c r="V48" i="6"/>
  <c r="R25" i="6"/>
  <c r="R39" i="6" s="1"/>
  <c r="Q11" i="6" l="1"/>
  <c r="R16" i="6" l="1"/>
  <c r="Q16" i="6"/>
  <c r="Q25" i="6" l="1"/>
  <c r="P44" i="6" l="1"/>
  <c r="E39" i="6" l="1"/>
  <c r="E46" i="6" s="1"/>
  <c r="O46" i="6" s="1"/>
  <c r="E48" i="6"/>
  <c r="O48" i="6" s="1"/>
  <c r="P46" i="6"/>
  <c r="P48" i="6" l="1"/>
</calcChain>
</file>

<file path=xl/sharedStrings.xml><?xml version="1.0" encoding="utf-8"?>
<sst xmlns="http://schemas.openxmlformats.org/spreadsheetml/2006/main" count="55" uniqueCount="51">
  <si>
    <t>Cursos</t>
  </si>
  <si>
    <t>Servicios profesionales independientes</t>
  </si>
  <si>
    <t>Otros servicios</t>
  </si>
  <si>
    <t>Gastos excepcionales</t>
  </si>
  <si>
    <t>Otros ingresos financieros</t>
  </si>
  <si>
    <t>Perdidas por ajuste de valor de fondos de inversion</t>
  </si>
  <si>
    <t>Otros gastos financieros</t>
  </si>
  <si>
    <t>Reuniones y actos sociales</t>
  </si>
  <si>
    <t>Participación en entidades</t>
  </si>
  <si>
    <t>TOTAL GASTOS</t>
  </si>
  <si>
    <t>TOTAL INGRESOS</t>
  </si>
  <si>
    <t>Visitas y viajes sociales</t>
  </si>
  <si>
    <t>Servicios bancarios y similares</t>
  </si>
  <si>
    <t>Desglose del resultado</t>
  </si>
  <si>
    <t xml:space="preserve">RESULTADO FINANCIERO </t>
  </si>
  <si>
    <t>RESULTADO EXPLOTACION</t>
  </si>
  <si>
    <t>Cuotas  Federacion Asociaciones</t>
  </si>
  <si>
    <t>Pérdidas fondos de inversión</t>
  </si>
  <si>
    <t>Otros tributos</t>
  </si>
  <si>
    <t>ENERO</t>
  </si>
  <si>
    <t>PPTO 19</t>
  </si>
  <si>
    <t>Cuotas Asociados</t>
  </si>
  <si>
    <t>Interes plazos fijos</t>
  </si>
  <si>
    <t>Revalorización fondos</t>
  </si>
  <si>
    <t>Bº venta fondos</t>
  </si>
  <si>
    <t>Plan Estratégico</t>
  </si>
  <si>
    <t>FEBRERO</t>
  </si>
  <si>
    <t>ACUMULADO</t>
  </si>
  <si>
    <t xml:space="preserve">RESULTADO </t>
  </si>
  <si>
    <t>*PTE BONIFICACIÓN</t>
  </si>
  <si>
    <t>MARZO</t>
  </si>
  <si>
    <t>AJUSTE VALOR MERCADO</t>
  </si>
  <si>
    <t>RESULTADO</t>
  </si>
  <si>
    <t>AJUSTE VALOR DE MERCADO</t>
  </si>
  <si>
    <t>% Ejecucion</t>
  </si>
  <si>
    <t>Diferencia</t>
  </si>
  <si>
    <t>ABRIL</t>
  </si>
  <si>
    <t>MAYO</t>
  </si>
  <si>
    <t>Ingresos por servicios diversos (Eventos colegiados)</t>
  </si>
  <si>
    <t>Otras remuneraciones prof indep</t>
  </si>
  <si>
    <t>Mantenimiento informático</t>
  </si>
  <si>
    <t>JUNIO</t>
  </si>
  <si>
    <t>Consumibles de oficina</t>
  </si>
  <si>
    <t>JULIO</t>
  </si>
  <si>
    <t>AGOSTO</t>
  </si>
  <si>
    <t>SEPTIEMBRE</t>
  </si>
  <si>
    <t>EJECUCION PRESUPUESTO  AIIRM 19- SEPTIEMBRE</t>
  </si>
  <si>
    <t>En Julio fra Abellan Abogados</t>
  </si>
  <si>
    <t>oct-nov-dic</t>
  </si>
  <si>
    <t>total 2019</t>
  </si>
  <si>
    <t>ppto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</si>
</sst>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rgb="FF0070C0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/>
    <xf numFmtId="4" fontId="0" fillId="0" borderId="0" xfId="0" applyNumberFormat="1"/>
    <xf numFmtId="4" fontId="2" fillId="0" borderId="0" xfId="0" applyNumberFormat="1" applyFont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0" xfId="0" applyBorder="1"/>
    <xf numFmtId="0" fontId="2" fillId="0" borderId="2" xfId="0" applyFont="1" applyBorder="1"/>
    <xf numFmtId="0" fontId="3" fillId="0" borderId="0" xfId="0" applyFont="1"/>
    <xf numFmtId="0" fontId="2" fillId="2" borderId="2" xfId="0" applyFont="1" applyFill="1" applyBorder="1"/>
    <xf numFmtId="17" fontId="2" fillId="0" borderId="0" xfId="0" applyNumberFormat="1" applyFont="1" applyAlignment="1">
      <alignment horizontal="right"/>
    </xf>
    <xf numFmtId="4" fontId="5" fillId="0" borderId="6" xfId="0" applyNumberFormat="1" applyFont="1" applyBorder="1"/>
    <xf numFmtId="0" fontId="0" fillId="0" borderId="6" xfId="0" applyBorder="1"/>
    <xf numFmtId="0" fontId="2" fillId="0" borderId="7" xfId="0" applyFont="1" applyBorder="1"/>
    <xf numFmtId="0" fontId="0" fillId="0" borderId="8" xfId="0" applyBorder="1"/>
    <xf numFmtId="0" fontId="0" fillId="0" borderId="11" xfId="0" applyBorder="1"/>
    <xf numFmtId="4" fontId="0" fillId="0" borderId="14" xfId="0" applyNumberFormat="1" applyBorder="1"/>
    <xf numFmtId="4" fontId="0" fillId="0" borderId="13" xfId="0" applyNumberFormat="1" applyBorder="1"/>
    <xf numFmtId="4" fontId="0" fillId="0" borderId="15" xfId="0" applyNumberFormat="1" applyBorder="1"/>
    <xf numFmtId="4" fontId="0" fillId="0" borderId="16" xfId="0" applyNumberFormat="1" applyBorder="1"/>
    <xf numFmtId="4" fontId="2" fillId="0" borderId="13" xfId="0" applyNumberFormat="1" applyFont="1" applyBorder="1"/>
    <xf numFmtId="0" fontId="2" fillId="0" borderId="17" xfId="0" applyFont="1" applyBorder="1"/>
    <xf numFmtId="0" fontId="2" fillId="0" borderId="15" xfId="0" applyFont="1" applyBorder="1"/>
    <xf numFmtId="4" fontId="5" fillId="0" borderId="5" xfId="0" applyNumberFormat="1" applyFont="1" applyBorder="1"/>
    <xf numFmtId="4" fontId="6" fillId="0" borderId="1" xfId="0" applyNumberFormat="1" applyFont="1" applyBorder="1"/>
    <xf numFmtId="4" fontId="0" fillId="0" borderId="4" xfId="0" applyNumberFormat="1" applyBorder="1"/>
    <xf numFmtId="4" fontId="0" fillId="0" borderId="7" xfId="0" applyNumberFormat="1" applyBorder="1"/>
    <xf numFmtId="4" fontId="0" fillId="0" borderId="9" xfId="0" applyNumberFormat="1" applyBorder="1"/>
    <xf numFmtId="4" fontId="0" fillId="0" borderId="6" xfId="0" applyNumberFormat="1" applyBorder="1"/>
    <xf numFmtId="4" fontId="0" fillId="0" borderId="8" xfId="0" applyNumberFormat="1" applyBorder="1"/>
    <xf numFmtId="4" fontId="0" fillId="0" borderId="11" xfId="0" applyNumberFormat="1" applyBorder="1"/>
    <xf numFmtId="4" fontId="0" fillId="0" borderId="20" xfId="0" applyNumberFormat="1" applyBorder="1"/>
    <xf numFmtId="4" fontId="5" fillId="0" borderId="14" xfId="0" applyNumberFormat="1" applyFont="1" applyBorder="1"/>
    <xf numFmtId="4" fontId="6" fillId="0" borderId="13" xfId="0" applyNumberFormat="1" applyFont="1" applyBorder="1"/>
    <xf numFmtId="4" fontId="6" fillId="2" borderId="3" xfId="0" applyNumberFormat="1" applyFont="1" applyFill="1" applyBorder="1"/>
    <xf numFmtId="4" fontId="0" fillId="0" borderId="5" xfId="0" applyNumberFormat="1" applyBorder="1"/>
    <xf numFmtId="4" fontId="0" fillId="0" borderId="10" xfId="0" applyNumberFormat="1" applyBorder="1"/>
    <xf numFmtId="49" fontId="4" fillId="0" borderId="0" xfId="0" applyNumberFormat="1" applyFont="1" applyAlignment="1">
      <alignment horizontal="center"/>
    </xf>
    <xf numFmtId="49" fontId="6" fillId="0" borderId="18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4" fontId="6" fillId="0" borderId="24" xfId="0" applyNumberFormat="1" applyFont="1" applyBorder="1"/>
    <xf numFmtId="4" fontId="8" fillId="2" borderId="3" xfId="0" applyNumberFormat="1" applyFont="1" applyFill="1" applyBorder="1"/>
    <xf numFmtId="9" fontId="0" fillId="0" borderId="16" xfId="1" applyFont="1" applyBorder="1"/>
    <xf numFmtId="9" fontId="2" fillId="0" borderId="13" xfId="1" applyFont="1" applyBorder="1"/>
    <xf numFmtId="4" fontId="4" fillId="0" borderId="12" xfId="0" applyNumberFormat="1" applyFont="1" applyFill="1" applyBorder="1"/>
    <xf numFmtId="4" fontId="6" fillId="0" borderId="3" xfId="0" applyNumberFormat="1" applyFont="1" applyFill="1" applyBorder="1"/>
    <xf numFmtId="4" fontId="6" fillId="0" borderId="18" xfId="0" applyNumberFormat="1" applyFont="1" applyFill="1" applyBorder="1"/>
    <xf numFmtId="4" fontId="4" fillId="0" borderId="25" xfId="0" applyNumberFormat="1" applyFont="1" applyFill="1" applyBorder="1"/>
    <xf numFmtId="0" fontId="0" fillId="0" borderId="0" xfId="0" applyFill="1"/>
    <xf numFmtId="4" fontId="0" fillId="0" borderId="20" xfId="0" applyNumberFormat="1" applyFill="1" applyBorder="1"/>
    <xf numFmtId="4" fontId="0" fillId="0" borderId="21" xfId="0" applyNumberFormat="1" applyFill="1" applyBorder="1"/>
    <xf numFmtId="4" fontId="0" fillId="0" borderId="0" xfId="0" applyNumberFormat="1" applyBorder="1"/>
    <xf numFmtId="4" fontId="2" fillId="0" borderId="0" xfId="0" applyNumberFormat="1" applyFont="1" applyBorder="1"/>
    <xf numFmtId="0" fontId="2" fillId="0" borderId="0" xfId="0" applyFont="1" applyBorder="1"/>
    <xf numFmtId="9" fontId="0" fillId="0" borderId="6" xfId="1" applyFont="1" applyBorder="1"/>
    <xf numFmtId="9" fontId="0" fillId="0" borderId="8" xfId="1" applyFont="1" applyBorder="1"/>
    <xf numFmtId="9" fontId="0" fillId="0" borderId="14" xfId="1" applyFont="1" applyBorder="1"/>
    <xf numFmtId="9" fontId="0" fillId="0" borderId="15" xfId="1" applyFont="1" applyBorder="1"/>
    <xf numFmtId="9" fontId="2" fillId="0" borderId="15" xfId="1" applyFont="1" applyBorder="1"/>
    <xf numFmtId="4" fontId="2" fillId="0" borderId="0" xfId="0" applyNumberFormat="1" applyFont="1" applyFill="1" applyBorder="1"/>
    <xf numFmtId="0" fontId="0" fillId="0" borderId="0" xfId="0" applyBorder="1"/>
    <xf numFmtId="4" fontId="5" fillId="0" borderId="11" xfId="0" applyNumberFormat="1" applyFont="1" applyFill="1" applyBorder="1"/>
    <xf numFmtId="4" fontId="6" fillId="0" borderId="26" xfId="0" applyNumberFormat="1" applyFont="1" applyBorder="1"/>
    <xf numFmtId="4" fontId="6" fillId="0" borderId="20" xfId="0" applyNumberFormat="1" applyFont="1" applyBorder="1"/>
    <xf numFmtId="4" fontId="5" fillId="0" borderId="21" xfId="0" applyNumberFormat="1" applyFont="1" applyBorder="1"/>
    <xf numFmtId="4" fontId="6" fillId="0" borderId="23" xfId="0" applyNumberFormat="1" applyFont="1" applyBorder="1"/>
    <xf numFmtId="4" fontId="6" fillId="0" borderId="19" xfId="0" applyNumberFormat="1" applyFont="1" applyBorder="1"/>
    <xf numFmtId="4" fontId="8" fillId="0" borderId="18" xfId="0" applyNumberFormat="1" applyFont="1" applyFill="1" applyBorder="1"/>
    <xf numFmtId="0" fontId="2" fillId="0" borderId="20" xfId="0" applyFont="1" applyBorder="1"/>
    <xf numFmtId="4" fontId="0" fillId="0" borderId="22" xfId="0" applyNumberFormat="1" applyFill="1" applyBorder="1"/>
    <xf numFmtId="4" fontId="5" fillId="0" borderId="22" xfId="0" applyNumberFormat="1" applyFont="1" applyBorder="1"/>
    <xf numFmtId="4" fontId="6" fillId="3" borderId="13" xfId="0" applyNumberFormat="1" applyFont="1" applyFill="1" applyBorder="1"/>
    <xf numFmtId="4" fontId="6" fillId="3" borderId="1" xfId="0" applyNumberFormat="1" applyFont="1" applyFill="1" applyBorder="1"/>
    <xf numFmtId="4" fontId="8" fillId="0" borderId="13" xfId="0" applyNumberFormat="1" applyFont="1" applyBorder="1"/>
    <xf numFmtId="4" fontId="4" fillId="0" borderId="13" xfId="0" applyNumberFormat="1" applyFont="1" applyBorder="1"/>
    <xf numFmtId="4" fontId="8" fillId="0" borderId="3" xfId="0" applyNumberFormat="1" applyFont="1" applyFill="1" applyBorder="1"/>
    <xf numFmtId="0" fontId="0" fillId="0" borderId="20" xfId="0" applyFill="1" applyBorder="1"/>
    <xf numFmtId="4" fontId="7" fillId="2" borderId="18" xfId="0" applyNumberFormat="1" applyFont="1" applyFill="1" applyBorder="1"/>
    <xf numFmtId="4" fontId="6" fillId="0" borderId="13" xfId="0" applyNumberFormat="1" applyFont="1" applyFill="1" applyBorder="1"/>
    <xf numFmtId="4" fontId="6" fillId="0" borderId="1" xfId="0" applyNumberFormat="1" applyFont="1" applyFill="1" applyBorder="1"/>
    <xf numFmtId="17" fontId="2" fillId="0" borderId="13" xfId="0" applyNumberFormat="1" applyFont="1" applyFill="1" applyBorder="1" applyAlignment="1">
      <alignment horizontal="right"/>
    </xf>
    <xf numFmtId="4" fontId="5" fillId="0" borderId="16" xfId="0" applyNumberFormat="1" applyFont="1" applyFill="1" applyBorder="1"/>
    <xf numFmtId="4" fontId="5" fillId="0" borderId="10" xfId="0" applyNumberFormat="1" applyFont="1" applyFill="1" applyBorder="1"/>
    <xf numFmtId="4" fontId="0" fillId="0" borderId="7" xfId="0" applyNumberFormat="1" applyFill="1" applyBorder="1"/>
    <xf numFmtId="4" fontId="0" fillId="0" borderId="9" xfId="0" applyNumberFormat="1" applyFill="1" applyBorder="1"/>
    <xf numFmtId="4" fontId="4" fillId="2" borderId="18" xfId="0" applyNumberFormat="1" applyFont="1" applyFill="1" applyBorder="1"/>
    <xf numFmtId="4" fontId="6" fillId="0" borderId="10" xfId="0" applyNumberFormat="1" applyFont="1" applyFill="1" applyBorder="1"/>
    <xf numFmtId="4" fontId="6" fillId="0" borderId="0" xfId="0" applyNumberFormat="1" applyFont="1" applyBorder="1"/>
    <xf numFmtId="4" fontId="0" fillId="0" borderId="0" xfId="0" applyNumberFormat="1" applyFill="1" applyBorder="1"/>
    <xf numFmtId="4" fontId="0" fillId="0" borderId="10" xfId="0" applyNumberFormat="1" applyFill="1" applyBorder="1"/>
    <xf numFmtId="4" fontId="6" fillId="3" borderId="0" xfId="0" applyNumberFormat="1" applyFont="1" applyFill="1" applyBorder="1"/>
    <xf numFmtId="4" fontId="6" fillId="0" borderId="5" xfId="0" applyNumberFormat="1" applyFont="1" applyBorder="1"/>
    <xf numFmtId="17" fontId="2" fillId="0" borderId="10" xfId="0" applyNumberFormat="1" applyFont="1" applyBorder="1" applyAlignment="1">
      <alignment horizontal="right"/>
    </xf>
    <xf numFmtId="4" fontId="6" fillId="0" borderId="28" xfId="0" applyNumberFormat="1" applyFont="1" applyBorder="1"/>
    <xf numFmtId="4" fontId="6" fillId="0" borderId="29" xfId="0" applyNumberFormat="1" applyFont="1" applyBorder="1"/>
    <xf numFmtId="4" fontId="6" fillId="5" borderId="13" xfId="0" applyNumberFormat="1" applyFont="1" applyFill="1" applyBorder="1"/>
    <xf numFmtId="4" fontId="6" fillId="5" borderId="27" xfId="0" applyNumberFormat="1" applyFont="1" applyFill="1" applyBorder="1"/>
    <xf numFmtId="0" fontId="0" fillId="4" borderId="0" xfId="0" applyFill="1"/>
    <xf numFmtId="0" fontId="2" fillId="4" borderId="0" xfId="0" applyFont="1" applyFill="1"/>
    <xf numFmtId="4" fontId="8" fillId="0" borderId="13" xfId="0" applyNumberFormat="1" applyFont="1" applyFill="1" applyBorder="1"/>
    <xf numFmtId="0" fontId="2" fillId="0" borderId="13" xfId="0" applyFont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W48"/>
  <sheetViews>
    <sheetView tabSelected="1" topLeftCell="K1" zoomScale="110" zoomScaleNormal="110" workbookViewId="0">
      <selection activeCell="U1" sqref="U1"/>
    </sheetView>
  </sheetViews>
  <sheetFormatPr baseColWidth="10" defaultRowHeight="15" x14ac:dyDescent="0.25"/>
  <cols>
    <col min="1" max="1" width="5.140625" bestFit="1" customWidth="1"/>
    <col min="4" max="4" width="33.42578125" customWidth="1"/>
    <col min="5" max="5" width="8.7109375" bestFit="1" customWidth="1"/>
    <col min="6" max="6" width="11.5703125" bestFit="1" customWidth="1"/>
    <col min="7" max="7" width="9.7109375" bestFit="1" customWidth="1"/>
    <col min="8" max="8" width="8" bestFit="1" customWidth="1"/>
    <col min="9" max="9" width="9.7109375" bestFit="1" customWidth="1"/>
    <col min="10" max="12" width="9.7109375" customWidth="1"/>
    <col min="13" max="13" width="12.85546875" customWidth="1"/>
    <col min="14" max="14" width="9.7109375" customWidth="1"/>
    <col min="15" max="15" width="14.7109375" customWidth="1"/>
    <col min="16" max="16" width="10.140625" bestFit="1" customWidth="1"/>
    <col min="17" max="17" width="13.42578125" bestFit="1" customWidth="1"/>
    <col min="18" max="18" width="11.42578125" bestFit="1" customWidth="1"/>
    <col min="20" max="20" width="13.85546875" customWidth="1"/>
  </cols>
  <sheetData>
    <row r="2" spans="1:23" x14ac:dyDescent="0.25">
      <c r="N2" s="50"/>
      <c r="O2" s="50"/>
    </row>
    <row r="3" spans="1:23" x14ac:dyDescent="0.25">
      <c r="B3" s="1" t="s">
        <v>46</v>
      </c>
    </row>
    <row r="4" spans="1:23" ht="15.75" thickBot="1" x14ac:dyDescent="0.3"/>
    <row r="5" spans="1:23" ht="15.75" thickBot="1" x14ac:dyDescent="0.3">
      <c r="E5" s="39" t="s">
        <v>19</v>
      </c>
      <c r="F5" s="39" t="s">
        <v>26</v>
      </c>
      <c r="G5" s="39" t="s">
        <v>30</v>
      </c>
      <c r="H5" s="39" t="s">
        <v>36</v>
      </c>
      <c r="I5" s="39" t="s">
        <v>37</v>
      </c>
      <c r="J5" s="39" t="s">
        <v>41</v>
      </c>
      <c r="K5" s="39" t="s">
        <v>43</v>
      </c>
      <c r="L5" s="39" t="s">
        <v>44</v>
      </c>
      <c r="M5" s="39" t="s">
        <v>45</v>
      </c>
      <c r="N5" s="39"/>
      <c r="O5" s="40" t="s">
        <v>27</v>
      </c>
      <c r="P5" s="41" t="s">
        <v>20</v>
      </c>
      <c r="Q5" s="41" t="s">
        <v>34</v>
      </c>
      <c r="R5" s="41" t="s">
        <v>35</v>
      </c>
      <c r="U5" s="102" t="s">
        <v>48</v>
      </c>
      <c r="V5" s="102" t="s">
        <v>49</v>
      </c>
      <c r="W5" s="102" t="s">
        <v>50</v>
      </c>
    </row>
    <row r="6" spans="1:23" ht="15.75" thickBot="1" x14ac:dyDescent="0.3">
      <c r="E6" s="12"/>
      <c r="F6" s="12"/>
      <c r="G6" s="12"/>
      <c r="H6" s="12"/>
      <c r="I6" s="12"/>
      <c r="J6" s="12"/>
      <c r="K6" s="94"/>
      <c r="L6" s="94"/>
      <c r="M6" s="94"/>
      <c r="N6" s="94"/>
      <c r="O6" s="12"/>
      <c r="P6" s="12"/>
      <c r="Q6" s="12"/>
      <c r="R6" s="12"/>
      <c r="T6" s="1"/>
    </row>
    <row r="7" spans="1:23" x14ac:dyDescent="0.25">
      <c r="A7">
        <v>622</v>
      </c>
      <c r="B7" t="s">
        <v>40</v>
      </c>
      <c r="E7" s="80">
        <v>0</v>
      </c>
      <c r="F7" s="80">
        <v>0</v>
      </c>
      <c r="G7" s="80">
        <v>0</v>
      </c>
      <c r="H7" s="80">
        <v>25.41</v>
      </c>
      <c r="I7" s="81">
        <v>60.5</v>
      </c>
      <c r="J7" s="80">
        <v>181.5</v>
      </c>
      <c r="K7" s="80">
        <v>60.5</v>
      </c>
      <c r="L7" s="80">
        <v>50</v>
      </c>
      <c r="M7" s="97"/>
      <c r="N7" s="88"/>
      <c r="O7" s="98">
        <f>+E7+F7+G7+H7+I7+J7+K7+L7+M7</f>
        <v>377.90999999999997</v>
      </c>
      <c r="P7" s="30">
        <v>0</v>
      </c>
      <c r="Q7" s="82"/>
      <c r="R7" s="30">
        <f>+P7-O7</f>
        <v>-377.90999999999997</v>
      </c>
      <c r="T7" s="1"/>
      <c r="U7" s="1">
        <f>40*3</f>
        <v>120</v>
      </c>
      <c r="V7" s="3">
        <f>+U7+O7</f>
        <v>497.90999999999997</v>
      </c>
      <c r="W7" s="1">
        <v>0</v>
      </c>
    </row>
    <row r="8" spans="1:23" x14ac:dyDescent="0.25">
      <c r="A8">
        <v>623</v>
      </c>
      <c r="B8" t="s">
        <v>1</v>
      </c>
      <c r="E8" s="35">
        <f>+E9+E10</f>
        <v>0</v>
      </c>
      <c r="F8" s="35">
        <f t="shared" ref="F8:I8" si="0">+F9+F10</f>
        <v>0</v>
      </c>
      <c r="G8" s="35">
        <f t="shared" si="0"/>
        <v>0</v>
      </c>
      <c r="H8" s="35">
        <f t="shared" si="0"/>
        <v>70.599999999999994</v>
      </c>
      <c r="I8" s="26">
        <f t="shared" si="0"/>
        <v>0</v>
      </c>
      <c r="J8" s="35">
        <f t="shared" ref="J8:M8" si="1">+J9+J10</f>
        <v>0</v>
      </c>
      <c r="K8" s="35">
        <f t="shared" si="1"/>
        <v>1663.75</v>
      </c>
      <c r="L8" s="35">
        <f t="shared" si="1"/>
        <v>0</v>
      </c>
      <c r="M8" s="35">
        <f t="shared" si="1"/>
        <v>0</v>
      </c>
      <c r="N8" s="89"/>
      <c r="O8" s="65">
        <f>+E8+F8+G8+H8+I8+J8+K8+L8+M8</f>
        <v>1734.35</v>
      </c>
      <c r="P8" s="30">
        <v>7000</v>
      </c>
      <c r="Q8" s="56">
        <v>0</v>
      </c>
      <c r="R8" s="30">
        <f>+P8-O8</f>
        <v>5265.65</v>
      </c>
      <c r="T8" s="2"/>
      <c r="U8" s="100"/>
      <c r="V8" s="3">
        <f>+U8+O8</f>
        <v>1734.35</v>
      </c>
      <c r="W8" s="1">
        <v>7000</v>
      </c>
    </row>
    <row r="9" spans="1:23" x14ac:dyDescent="0.25">
      <c r="B9" s="4"/>
      <c r="C9" s="5" t="s">
        <v>0</v>
      </c>
      <c r="D9" s="5"/>
      <c r="E9" s="34"/>
      <c r="F9" s="13"/>
      <c r="G9" s="13"/>
      <c r="H9" s="13"/>
      <c r="I9" s="25"/>
      <c r="J9" s="25"/>
      <c r="K9" s="25"/>
      <c r="L9" s="25"/>
      <c r="M9" s="25"/>
      <c r="N9" s="25"/>
      <c r="O9" s="66">
        <f>SUM(E9:M9)</f>
        <v>0</v>
      </c>
      <c r="P9" s="30"/>
      <c r="Q9" s="58"/>
      <c r="R9" s="30"/>
      <c r="T9" s="2"/>
    </row>
    <row r="10" spans="1:23" x14ac:dyDescent="0.25">
      <c r="B10" s="7"/>
      <c r="C10" s="8" t="s">
        <v>39</v>
      </c>
      <c r="D10" s="8"/>
      <c r="E10" s="83">
        <v>0</v>
      </c>
      <c r="F10" s="63">
        <v>0</v>
      </c>
      <c r="G10" s="63">
        <v>0</v>
      </c>
      <c r="H10" s="63">
        <v>70.599999999999994</v>
      </c>
      <c r="I10" s="84">
        <v>0</v>
      </c>
      <c r="J10" s="84">
        <v>0</v>
      </c>
      <c r="K10" s="84">
        <v>1663.75</v>
      </c>
      <c r="L10" s="84">
        <v>0</v>
      </c>
      <c r="M10" s="84">
        <v>0</v>
      </c>
      <c r="N10" s="84"/>
      <c r="O10" s="72">
        <f>SUM(E10:M10)</f>
        <v>1734.35</v>
      </c>
      <c r="P10" s="32"/>
      <c r="Q10" s="44"/>
      <c r="R10" s="32"/>
      <c r="S10" t="s">
        <v>47</v>
      </c>
      <c r="T10" s="2"/>
    </row>
    <row r="11" spans="1:23" x14ac:dyDescent="0.25">
      <c r="A11">
        <v>626</v>
      </c>
      <c r="B11" t="s">
        <v>12</v>
      </c>
      <c r="E11" s="35">
        <v>115.91</v>
      </c>
      <c r="F11" s="35">
        <v>8</v>
      </c>
      <c r="G11" s="35">
        <v>25.3</v>
      </c>
      <c r="H11" s="35">
        <v>123.27</v>
      </c>
      <c r="I11" s="26">
        <v>8</v>
      </c>
      <c r="J11" s="35">
        <v>8</v>
      </c>
      <c r="K11" s="35">
        <v>133</v>
      </c>
      <c r="L11" s="35">
        <v>8</v>
      </c>
      <c r="M11" s="35">
        <f>473.48-429.48</f>
        <v>44</v>
      </c>
      <c r="N11" s="95"/>
      <c r="O11" s="96">
        <f>E11+F11+I11+G11+H11+J11+K11+L11+M11</f>
        <v>473.48</v>
      </c>
      <c r="P11" s="31">
        <v>250</v>
      </c>
      <c r="Q11" s="57">
        <f>+O11/P11</f>
        <v>1.89392</v>
      </c>
      <c r="R11" s="31">
        <f t="shared" ref="R11:R23" si="2">+P11-O11</f>
        <v>-223.48000000000002</v>
      </c>
      <c r="S11" t="s">
        <v>29</v>
      </c>
      <c r="T11" s="2"/>
      <c r="U11" s="1">
        <f>50*3</f>
        <v>150</v>
      </c>
      <c r="V11" s="3">
        <f>+O11+U11</f>
        <v>623.48</v>
      </c>
      <c r="W11" s="1">
        <v>250</v>
      </c>
    </row>
    <row r="12" spans="1:23" x14ac:dyDescent="0.25">
      <c r="A12">
        <v>629</v>
      </c>
      <c r="B12" t="s">
        <v>2</v>
      </c>
      <c r="E12" s="35">
        <f>SUM(E13:E18)</f>
        <v>0</v>
      </c>
      <c r="F12" s="35">
        <f t="shared" ref="F12:H12" si="3">SUM(F13:F18)</f>
        <v>1142</v>
      </c>
      <c r="G12" s="35">
        <f t="shared" si="3"/>
        <v>8875.51</v>
      </c>
      <c r="H12" s="35">
        <f t="shared" si="3"/>
        <v>576.79999999999995</v>
      </c>
      <c r="I12" s="26">
        <f>SUM(I13:I18)</f>
        <v>1142</v>
      </c>
      <c r="J12" s="35">
        <f>SUM(J13:J18)</f>
        <v>28.44</v>
      </c>
      <c r="K12" s="35">
        <f>SUM(K13:K18)</f>
        <v>0</v>
      </c>
      <c r="L12" s="35">
        <f>SUM(L13:L18)</f>
        <v>0</v>
      </c>
      <c r="M12" s="35">
        <f>SUM(M13:M18)</f>
        <v>1142</v>
      </c>
      <c r="N12" s="89"/>
      <c r="O12" s="65">
        <f>SUM(O13:O18)</f>
        <v>12906.75</v>
      </c>
      <c r="P12" s="31">
        <f>SUM(P13:P18)</f>
        <v>24400</v>
      </c>
      <c r="Q12" s="44">
        <f>+O12/P12</f>
        <v>0.52896516393442627</v>
      </c>
      <c r="R12" s="32">
        <f t="shared" si="2"/>
        <v>11493.25</v>
      </c>
      <c r="T12" s="2"/>
      <c r="U12" s="1">
        <f>SUM(U13:U18)</f>
        <v>11162</v>
      </c>
      <c r="V12" s="1">
        <f t="shared" ref="V12:W12" si="4">SUM(V13:V18)</f>
        <v>24068.75</v>
      </c>
      <c r="W12" s="1">
        <f t="shared" si="4"/>
        <v>24400</v>
      </c>
    </row>
    <row r="13" spans="1:23" x14ac:dyDescent="0.25">
      <c r="B13" s="4" t="s">
        <v>25</v>
      </c>
      <c r="C13" s="5"/>
      <c r="D13" s="5"/>
      <c r="E13" s="18"/>
      <c r="F13" s="18"/>
      <c r="G13" s="18"/>
      <c r="H13" s="18"/>
      <c r="I13" s="27"/>
      <c r="J13" s="27"/>
      <c r="K13" s="37"/>
      <c r="L13" s="37"/>
      <c r="M13" s="37"/>
      <c r="N13" s="37"/>
      <c r="O13" s="52">
        <f>F13+E13+I13+G13+H13+J13+K13+L13+M13</f>
        <v>0</v>
      </c>
      <c r="P13" s="37">
        <v>1000</v>
      </c>
      <c r="Q13" s="58">
        <v>0</v>
      </c>
      <c r="R13" s="18">
        <f t="shared" si="2"/>
        <v>1000</v>
      </c>
      <c r="T13" s="2"/>
      <c r="U13">
        <v>0</v>
      </c>
      <c r="V13" s="2">
        <f t="shared" ref="V13:V23" si="5">+O13+U13</f>
        <v>0</v>
      </c>
      <c r="W13">
        <v>1000</v>
      </c>
    </row>
    <row r="14" spans="1:23" x14ac:dyDescent="0.25">
      <c r="B14" s="6" t="s">
        <v>42</v>
      </c>
      <c r="C14" s="62"/>
      <c r="D14" s="62"/>
      <c r="E14" s="20">
        <v>0</v>
      </c>
      <c r="F14" s="20">
        <v>0</v>
      </c>
      <c r="G14" s="20">
        <v>0</v>
      </c>
      <c r="H14" s="20">
        <v>0</v>
      </c>
      <c r="I14" s="28">
        <v>0</v>
      </c>
      <c r="J14" s="28">
        <v>28.44</v>
      </c>
      <c r="K14" s="53">
        <v>0</v>
      </c>
      <c r="L14" s="53">
        <v>0</v>
      </c>
      <c r="M14" s="53">
        <v>0</v>
      </c>
      <c r="N14" s="53"/>
      <c r="O14" s="51">
        <f>F14+E14+I14+G14+H14+J14+K14+L14+M14</f>
        <v>28.44</v>
      </c>
      <c r="P14" s="53">
        <v>0</v>
      </c>
      <c r="Q14" s="59">
        <v>0</v>
      </c>
      <c r="R14" s="20">
        <f t="shared" si="2"/>
        <v>-28.44</v>
      </c>
      <c r="T14" s="2"/>
      <c r="U14">
        <v>20</v>
      </c>
      <c r="V14" s="2">
        <f t="shared" si="5"/>
        <v>48.44</v>
      </c>
      <c r="W14">
        <v>0</v>
      </c>
    </row>
    <row r="15" spans="1:23" x14ac:dyDescent="0.25">
      <c r="B15" s="6" t="s">
        <v>16</v>
      </c>
      <c r="E15" s="20">
        <v>0</v>
      </c>
      <c r="F15" s="20">
        <v>1142</v>
      </c>
      <c r="G15" s="20">
        <v>0</v>
      </c>
      <c r="H15" s="20">
        <v>0</v>
      </c>
      <c r="I15" s="85">
        <v>1142</v>
      </c>
      <c r="J15" s="85">
        <v>0</v>
      </c>
      <c r="K15" s="90">
        <v>0</v>
      </c>
      <c r="L15" s="90">
        <v>0</v>
      </c>
      <c r="M15" s="90">
        <v>1142</v>
      </c>
      <c r="N15" s="90"/>
      <c r="O15" s="51">
        <f t="shared" ref="O15:O18" si="6">F15+E15+I15+G15+H15+J15+K15+L15+M15</f>
        <v>3426</v>
      </c>
      <c r="P15" s="53">
        <v>4100</v>
      </c>
      <c r="Q15" s="59">
        <f>+O15/P15</f>
        <v>0.83560975609756094</v>
      </c>
      <c r="R15" s="20">
        <f t="shared" si="2"/>
        <v>674</v>
      </c>
      <c r="T15" s="2"/>
      <c r="U15">
        <v>1142</v>
      </c>
      <c r="V15" s="2">
        <f t="shared" si="5"/>
        <v>4568</v>
      </c>
      <c r="W15">
        <v>4100</v>
      </c>
    </row>
    <row r="16" spans="1:23" x14ac:dyDescent="0.25">
      <c r="B16" s="6" t="s">
        <v>7</v>
      </c>
      <c r="E16" s="20">
        <v>0</v>
      </c>
      <c r="F16" s="20">
        <v>0</v>
      </c>
      <c r="G16" s="20">
        <v>8875.51</v>
      </c>
      <c r="H16" s="20">
        <v>0</v>
      </c>
      <c r="I16" s="28">
        <v>0</v>
      </c>
      <c r="J16" s="28">
        <v>0</v>
      </c>
      <c r="K16" s="53">
        <v>0</v>
      </c>
      <c r="L16" s="53">
        <v>0</v>
      </c>
      <c r="M16" s="53">
        <v>0</v>
      </c>
      <c r="N16" s="53"/>
      <c r="O16" s="51">
        <f t="shared" si="6"/>
        <v>8875.51</v>
      </c>
      <c r="P16" s="53">
        <v>18800</v>
      </c>
      <c r="Q16" s="59">
        <f>+O16/P16</f>
        <v>0.47210159574468086</v>
      </c>
      <c r="R16" s="20">
        <f t="shared" si="2"/>
        <v>9924.49</v>
      </c>
      <c r="T16" s="2"/>
      <c r="U16" s="99">
        <v>10000</v>
      </c>
      <c r="V16" s="2">
        <f t="shared" si="5"/>
        <v>18875.510000000002</v>
      </c>
      <c r="W16">
        <v>18800</v>
      </c>
    </row>
    <row r="17" spans="1:23" x14ac:dyDescent="0.25">
      <c r="B17" s="6" t="s">
        <v>11</v>
      </c>
      <c r="E17" s="20">
        <v>0</v>
      </c>
      <c r="F17" s="20">
        <v>0</v>
      </c>
      <c r="G17" s="20">
        <v>0</v>
      </c>
      <c r="H17" s="20">
        <v>0</v>
      </c>
      <c r="I17" s="28">
        <v>0</v>
      </c>
      <c r="J17" s="28">
        <v>0</v>
      </c>
      <c r="K17" s="53">
        <v>0</v>
      </c>
      <c r="L17" s="53">
        <v>0</v>
      </c>
      <c r="M17" s="53">
        <v>0</v>
      </c>
      <c r="N17" s="53"/>
      <c r="O17" s="51">
        <f t="shared" si="6"/>
        <v>0</v>
      </c>
      <c r="P17" s="53">
        <v>0</v>
      </c>
      <c r="Q17" s="59"/>
      <c r="R17" s="20">
        <f t="shared" si="2"/>
        <v>0</v>
      </c>
      <c r="T17" s="2"/>
      <c r="U17">
        <v>0</v>
      </c>
      <c r="V17" s="2">
        <f t="shared" si="5"/>
        <v>0</v>
      </c>
      <c r="W17">
        <v>0</v>
      </c>
    </row>
    <row r="18" spans="1:23" x14ac:dyDescent="0.25">
      <c r="B18" s="7" t="s">
        <v>8</v>
      </c>
      <c r="C18" s="8"/>
      <c r="D18" s="8"/>
      <c r="E18" s="21">
        <v>0</v>
      </c>
      <c r="F18" s="21">
        <v>0</v>
      </c>
      <c r="G18" s="21">
        <v>0</v>
      </c>
      <c r="H18" s="21">
        <v>576.79999999999995</v>
      </c>
      <c r="I18" s="86">
        <v>0</v>
      </c>
      <c r="J18" s="86">
        <v>0</v>
      </c>
      <c r="K18" s="91">
        <v>0</v>
      </c>
      <c r="L18" s="91">
        <v>0</v>
      </c>
      <c r="M18" s="91">
        <v>0</v>
      </c>
      <c r="N18" s="91"/>
      <c r="O18" s="71">
        <f t="shared" si="6"/>
        <v>576.79999999999995</v>
      </c>
      <c r="P18" s="38">
        <v>500</v>
      </c>
      <c r="Q18" s="44">
        <v>0</v>
      </c>
      <c r="R18" s="21">
        <f t="shared" si="2"/>
        <v>-76.799999999999955</v>
      </c>
      <c r="T18" s="2"/>
      <c r="U18" s="1">
        <v>0</v>
      </c>
      <c r="V18" s="3">
        <f t="shared" si="5"/>
        <v>576.79999999999995</v>
      </c>
      <c r="W18" s="1">
        <v>500</v>
      </c>
    </row>
    <row r="19" spans="1:23" x14ac:dyDescent="0.25">
      <c r="A19">
        <v>631</v>
      </c>
      <c r="B19" s="4" t="s">
        <v>18</v>
      </c>
      <c r="C19" s="5"/>
      <c r="D19" s="5"/>
      <c r="E19" s="35"/>
      <c r="F19" s="35"/>
      <c r="G19" s="35"/>
      <c r="H19" s="35"/>
      <c r="I19" s="26"/>
      <c r="J19" s="26">
        <v>16.16</v>
      </c>
      <c r="K19" s="35">
        <v>16.940000000000001</v>
      </c>
      <c r="L19" s="35"/>
      <c r="M19" s="35"/>
      <c r="N19" s="89"/>
      <c r="O19" s="65">
        <f>+E19+F19+G19+H19+I19+J19+K19+L19+M19</f>
        <v>33.1</v>
      </c>
      <c r="P19" s="31">
        <v>0</v>
      </c>
      <c r="Q19" s="57"/>
      <c r="R19" s="31">
        <f t="shared" si="2"/>
        <v>-33.1</v>
      </c>
      <c r="T19" s="2"/>
      <c r="U19" s="1">
        <v>15</v>
      </c>
      <c r="V19" s="3">
        <f t="shared" si="5"/>
        <v>48.1</v>
      </c>
      <c r="W19" s="1">
        <v>0</v>
      </c>
    </row>
    <row r="20" spans="1:23" x14ac:dyDescent="0.25">
      <c r="A20">
        <v>663</v>
      </c>
      <c r="B20" s="6" t="s">
        <v>17</v>
      </c>
      <c r="D20" s="62"/>
      <c r="E20" s="35"/>
      <c r="F20" s="35"/>
      <c r="G20" s="35"/>
      <c r="H20" s="35"/>
      <c r="I20" s="26"/>
      <c r="J20" s="26"/>
      <c r="K20" s="35"/>
      <c r="L20" s="35"/>
      <c r="M20" s="35"/>
      <c r="N20" s="89"/>
      <c r="O20" s="65">
        <f>+E20+F20+G20+H20+I20+J20+K20+L20+M20</f>
        <v>0</v>
      </c>
      <c r="P20" s="31">
        <v>0</v>
      </c>
      <c r="Q20" s="57"/>
      <c r="R20" s="31">
        <f t="shared" si="2"/>
        <v>0</v>
      </c>
      <c r="T20" s="2"/>
      <c r="U20" s="1">
        <v>0</v>
      </c>
      <c r="V20" s="3">
        <f t="shared" si="5"/>
        <v>0</v>
      </c>
      <c r="W20" s="1">
        <v>0</v>
      </c>
    </row>
    <row r="21" spans="1:23" x14ac:dyDescent="0.25">
      <c r="A21">
        <v>663</v>
      </c>
      <c r="B21" s="6" t="s">
        <v>5</v>
      </c>
      <c r="D21" s="62"/>
      <c r="E21" s="73">
        <v>0</v>
      </c>
      <c r="F21" s="73">
        <v>0</v>
      </c>
      <c r="G21" s="73">
        <v>0</v>
      </c>
      <c r="H21" s="73">
        <v>0</v>
      </c>
      <c r="I21" s="74">
        <v>0</v>
      </c>
      <c r="J21" s="74">
        <v>0</v>
      </c>
      <c r="K21" s="74"/>
      <c r="L21" s="74"/>
      <c r="M21" s="74"/>
      <c r="N21" s="92"/>
      <c r="O21" s="65">
        <f t="shared" ref="O21:O23" si="7">+E21+F21+G21+H21+I21+J21+K21+L21+M21</f>
        <v>0</v>
      </c>
      <c r="P21" s="31">
        <v>0</v>
      </c>
      <c r="Q21" s="57"/>
      <c r="R21" s="31">
        <f t="shared" si="2"/>
        <v>0</v>
      </c>
      <c r="S21" t="s">
        <v>31</v>
      </c>
      <c r="T21" s="2"/>
      <c r="U21" s="1">
        <v>0</v>
      </c>
      <c r="V21" s="3">
        <f t="shared" si="5"/>
        <v>0</v>
      </c>
      <c r="W21" s="1">
        <v>0</v>
      </c>
    </row>
    <row r="22" spans="1:23" x14ac:dyDescent="0.25">
      <c r="A22">
        <v>669</v>
      </c>
      <c r="B22" s="6" t="s">
        <v>6</v>
      </c>
      <c r="D22" s="62"/>
      <c r="E22" s="35"/>
      <c r="F22" s="35"/>
      <c r="G22" s="35"/>
      <c r="H22" s="35"/>
      <c r="I22" s="26"/>
      <c r="J22" s="26"/>
      <c r="K22" s="35"/>
      <c r="L22" s="35"/>
      <c r="M22" s="35"/>
      <c r="N22" s="89"/>
      <c r="O22" s="65">
        <f t="shared" si="7"/>
        <v>0</v>
      </c>
      <c r="P22" s="31">
        <v>250</v>
      </c>
      <c r="Q22" s="57">
        <v>0</v>
      </c>
      <c r="R22" s="31">
        <f t="shared" si="2"/>
        <v>250</v>
      </c>
      <c r="T22" s="2"/>
      <c r="U22" s="1">
        <v>0</v>
      </c>
      <c r="V22" s="3">
        <f t="shared" si="5"/>
        <v>0</v>
      </c>
      <c r="W22" s="1">
        <v>250</v>
      </c>
    </row>
    <row r="23" spans="1:23" x14ac:dyDescent="0.25">
      <c r="A23">
        <v>678</v>
      </c>
      <c r="B23" s="6" t="s">
        <v>3</v>
      </c>
      <c r="D23" s="62"/>
      <c r="E23" s="35"/>
      <c r="F23" s="35"/>
      <c r="G23" s="35"/>
      <c r="H23" s="35"/>
      <c r="I23" s="26"/>
      <c r="J23" s="26"/>
      <c r="K23" s="35"/>
      <c r="L23" s="35"/>
      <c r="M23" s="35"/>
      <c r="N23" s="89"/>
      <c r="O23" s="65">
        <f t="shared" si="7"/>
        <v>0</v>
      </c>
      <c r="P23" s="31">
        <v>100</v>
      </c>
      <c r="Q23" s="57">
        <v>0</v>
      </c>
      <c r="R23" s="31">
        <f t="shared" si="2"/>
        <v>100</v>
      </c>
      <c r="T23" s="2"/>
      <c r="U23" s="1">
        <v>0</v>
      </c>
      <c r="V23" s="3">
        <f t="shared" si="5"/>
        <v>0</v>
      </c>
      <c r="W23" s="1">
        <v>100</v>
      </c>
    </row>
    <row r="24" spans="1:23" x14ac:dyDescent="0.25">
      <c r="B24" s="7"/>
      <c r="C24" s="8"/>
      <c r="D24" s="8"/>
      <c r="E24" s="29"/>
      <c r="F24" s="38"/>
      <c r="G24" s="38"/>
      <c r="H24" s="38"/>
      <c r="I24" s="38"/>
      <c r="J24" s="38"/>
      <c r="K24" s="53"/>
      <c r="L24" s="53"/>
      <c r="M24" s="53"/>
      <c r="N24" s="53"/>
      <c r="O24" s="33"/>
      <c r="P24" s="31"/>
      <c r="Q24" s="57"/>
      <c r="R24" s="31"/>
      <c r="T24" s="2"/>
    </row>
    <row r="25" spans="1:23" ht="15.75" thickBot="1" x14ac:dyDescent="0.3">
      <c r="D25" s="23" t="s">
        <v>9</v>
      </c>
      <c r="E25" s="42">
        <f>+E8+E12+E22+E20+E11+E21+E19+E23+E7</f>
        <v>115.91</v>
      </c>
      <c r="F25" s="42">
        <f t="shared" ref="F25:I25" si="8">+F8+F12+F22+F20+F11+F21+F19+F23+F7</f>
        <v>1150</v>
      </c>
      <c r="G25" s="42">
        <f t="shared" si="8"/>
        <v>8900.81</v>
      </c>
      <c r="H25" s="42">
        <f t="shared" si="8"/>
        <v>796.07999999999993</v>
      </c>
      <c r="I25" s="64">
        <f t="shared" si="8"/>
        <v>1210.5</v>
      </c>
      <c r="J25" s="64">
        <f t="shared" ref="J25:M25" si="9">+J8+J12+J22+J20+J11+J21+J19+J23+J7</f>
        <v>234.1</v>
      </c>
      <c r="K25" s="64">
        <f t="shared" si="9"/>
        <v>1874.19</v>
      </c>
      <c r="L25" s="64">
        <f t="shared" si="9"/>
        <v>58</v>
      </c>
      <c r="M25" s="64">
        <f t="shared" si="9"/>
        <v>1186</v>
      </c>
      <c r="N25" s="93"/>
      <c r="O25" s="67">
        <f>+O8+O11+O12+O19+O20+O21+O22+O23+O7</f>
        <v>15525.59</v>
      </c>
      <c r="P25" s="46">
        <f>+P8+P11+P12+P19+P20+P21+P22+P23+P7</f>
        <v>32000</v>
      </c>
      <c r="Q25" s="45">
        <f>+O25/P25</f>
        <v>0.48517468749999998</v>
      </c>
      <c r="R25" s="19">
        <f>+P25-O25</f>
        <v>16474.41</v>
      </c>
      <c r="T25" s="2"/>
      <c r="U25" s="67">
        <f>+U8+U11+U12+U19+U20+U21+U22+U23+U7</f>
        <v>11447</v>
      </c>
      <c r="V25" s="67">
        <f>+V8+V11+V12+V19+V20+V21+V22+V23+V7</f>
        <v>26972.59</v>
      </c>
      <c r="W25" s="67">
        <f>+W8+W11+W12+W19+W20+W21+W22+W23+W7</f>
        <v>32000</v>
      </c>
    </row>
    <row r="26" spans="1:23" ht="15.75" thickTop="1" x14ac:dyDescent="0.25"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1:23" x14ac:dyDescent="0.25"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3" ht="15.75" thickBot="1" x14ac:dyDescent="0.3"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T28" s="1"/>
      <c r="U28" s="102" t="s">
        <v>48</v>
      </c>
      <c r="V28" s="102" t="s">
        <v>49</v>
      </c>
      <c r="W28" s="102" t="s">
        <v>50</v>
      </c>
    </row>
    <row r="29" spans="1:23" x14ac:dyDescent="0.25">
      <c r="A29">
        <v>705</v>
      </c>
      <c r="B29" s="4" t="s">
        <v>21</v>
      </c>
      <c r="C29" s="5"/>
      <c r="D29" s="14"/>
      <c r="E29" s="35">
        <v>0</v>
      </c>
      <c r="F29" s="35">
        <v>0</v>
      </c>
      <c r="G29" s="35">
        <v>0</v>
      </c>
      <c r="H29" s="35">
        <v>0</v>
      </c>
      <c r="I29" s="26">
        <v>0</v>
      </c>
      <c r="J29" s="26">
        <v>0</v>
      </c>
      <c r="K29" s="35">
        <v>0</v>
      </c>
      <c r="L29" s="35">
        <v>0</v>
      </c>
      <c r="M29" s="35"/>
      <c r="N29" s="89"/>
      <c r="O29" s="68">
        <f>+E29+F29+I29+G29+H29+J29+K29+L29+M29</f>
        <v>0</v>
      </c>
      <c r="P29" s="37">
        <v>22600</v>
      </c>
      <c r="Q29" s="58">
        <v>0</v>
      </c>
      <c r="R29" s="18">
        <f>O29-P29</f>
        <v>-22600</v>
      </c>
      <c r="T29" s="2"/>
      <c r="U29">
        <v>22600</v>
      </c>
      <c r="V29" s="2">
        <f t="shared" ref="V29:V35" si="10">+O29+U29</f>
        <v>22600</v>
      </c>
      <c r="W29">
        <v>22600</v>
      </c>
    </row>
    <row r="30" spans="1:23" x14ac:dyDescent="0.25">
      <c r="A30" s="50">
        <v>705</v>
      </c>
      <c r="B30" s="6" t="s">
        <v>0</v>
      </c>
      <c r="D30" s="16"/>
      <c r="E30" s="35">
        <v>0</v>
      </c>
      <c r="F30" s="35">
        <v>0</v>
      </c>
      <c r="G30" s="35">
        <v>0</v>
      </c>
      <c r="H30" s="35">
        <v>0</v>
      </c>
      <c r="I30" s="26">
        <v>0</v>
      </c>
      <c r="J30" s="26">
        <v>0</v>
      </c>
      <c r="K30" s="35">
        <v>0</v>
      </c>
      <c r="L30" s="35">
        <v>0</v>
      </c>
      <c r="M30" s="35"/>
      <c r="N30" s="89"/>
      <c r="O30" s="65">
        <f t="shared" ref="O30:O32" si="11">+E30+F30+I30+G30+H30+J30+K30+L30+M30</f>
        <v>0</v>
      </c>
      <c r="P30" s="53">
        <v>6000</v>
      </c>
      <c r="Q30" s="59">
        <v>0</v>
      </c>
      <c r="R30" s="20">
        <f t="shared" ref="R30:R35" si="12">+O30-P30</f>
        <v>-6000</v>
      </c>
      <c r="T30" s="2"/>
      <c r="U30">
        <v>0</v>
      </c>
      <c r="V30" s="2">
        <f t="shared" si="10"/>
        <v>0</v>
      </c>
      <c r="W30">
        <v>6000</v>
      </c>
    </row>
    <row r="31" spans="1:23" x14ac:dyDescent="0.25">
      <c r="A31">
        <v>759</v>
      </c>
      <c r="B31" s="6" t="s">
        <v>38</v>
      </c>
      <c r="D31" s="16"/>
      <c r="E31" s="35">
        <v>0</v>
      </c>
      <c r="F31" s="35">
        <v>0</v>
      </c>
      <c r="G31" s="35">
        <v>1530</v>
      </c>
      <c r="H31" s="35">
        <v>0</v>
      </c>
      <c r="I31" s="26">
        <v>0</v>
      </c>
      <c r="J31" s="26">
        <v>0</v>
      </c>
      <c r="K31" s="35">
        <v>0</v>
      </c>
      <c r="L31" s="35">
        <v>0</v>
      </c>
      <c r="M31" s="35"/>
      <c r="N31" s="89"/>
      <c r="O31" s="65">
        <f t="shared" si="11"/>
        <v>1530</v>
      </c>
      <c r="P31" s="53">
        <v>3000</v>
      </c>
      <c r="Q31" s="59"/>
      <c r="R31" s="20">
        <f t="shared" si="12"/>
        <v>-1470</v>
      </c>
      <c r="T31" s="2"/>
      <c r="U31">
        <v>1500</v>
      </c>
      <c r="V31" s="2">
        <f t="shared" si="10"/>
        <v>3030</v>
      </c>
      <c r="W31">
        <v>3000</v>
      </c>
    </row>
    <row r="32" spans="1:23" x14ac:dyDescent="0.25">
      <c r="A32">
        <v>762</v>
      </c>
      <c r="B32" s="6" t="s">
        <v>22</v>
      </c>
      <c r="D32" s="16"/>
      <c r="E32" s="35">
        <v>0</v>
      </c>
      <c r="F32" s="35">
        <v>0</v>
      </c>
      <c r="G32" s="35">
        <v>0</v>
      </c>
      <c r="H32" s="35">
        <v>0</v>
      </c>
      <c r="I32" s="26">
        <v>0</v>
      </c>
      <c r="J32" s="26">
        <v>0</v>
      </c>
      <c r="K32" s="35">
        <v>0</v>
      </c>
      <c r="L32" s="35">
        <v>0</v>
      </c>
      <c r="M32" s="35"/>
      <c r="N32" s="89"/>
      <c r="O32" s="65">
        <f t="shared" si="11"/>
        <v>0</v>
      </c>
      <c r="P32" s="53">
        <v>300</v>
      </c>
      <c r="Q32" s="59">
        <v>0</v>
      </c>
      <c r="R32" s="20">
        <f t="shared" si="12"/>
        <v>-300</v>
      </c>
      <c r="T32" s="2"/>
      <c r="U32">
        <v>0</v>
      </c>
      <c r="V32" s="2">
        <f t="shared" si="10"/>
        <v>0</v>
      </c>
      <c r="W32">
        <v>300</v>
      </c>
    </row>
    <row r="33" spans="1:23" x14ac:dyDescent="0.25">
      <c r="A33">
        <v>763</v>
      </c>
      <c r="B33" s="6" t="s">
        <v>23</v>
      </c>
      <c r="D33" s="16"/>
      <c r="E33" s="73"/>
      <c r="F33" s="73"/>
      <c r="G33" s="73"/>
      <c r="H33" s="73"/>
      <c r="I33" s="74">
        <v>4898.33</v>
      </c>
      <c r="J33" s="74">
        <v>3949.54</v>
      </c>
      <c r="K33" s="73">
        <v>0</v>
      </c>
      <c r="L33" s="73">
        <v>0</v>
      </c>
      <c r="M33" s="73">
        <f>9444.5-8847.87</f>
        <v>596.6299999999992</v>
      </c>
      <c r="N33" s="92"/>
      <c r="O33" s="65">
        <f>+E33+F33+I33+G33+H33+J33+K33+L33+M33</f>
        <v>9444.4999999999982</v>
      </c>
      <c r="P33" s="53">
        <v>0</v>
      </c>
      <c r="Q33" s="59"/>
      <c r="R33" s="20">
        <f t="shared" si="12"/>
        <v>9444.4999999999982</v>
      </c>
      <c r="S33" t="s">
        <v>33</v>
      </c>
      <c r="T33" s="2"/>
      <c r="U33">
        <v>0</v>
      </c>
      <c r="V33" s="2">
        <f t="shared" si="10"/>
        <v>9444.4999999999982</v>
      </c>
      <c r="W33">
        <v>0</v>
      </c>
    </row>
    <row r="34" spans="1:23" x14ac:dyDescent="0.25">
      <c r="A34">
        <v>763</v>
      </c>
      <c r="B34" s="6" t="s">
        <v>24</v>
      </c>
      <c r="D34" s="16"/>
      <c r="E34" s="35">
        <v>0</v>
      </c>
      <c r="F34" s="35">
        <v>0</v>
      </c>
      <c r="G34" s="35">
        <v>313.33999999999997</v>
      </c>
      <c r="H34" s="35">
        <v>0</v>
      </c>
      <c r="I34" s="26">
        <v>0</v>
      </c>
      <c r="J34" s="26">
        <v>0</v>
      </c>
      <c r="K34" s="35">
        <v>0</v>
      </c>
      <c r="L34" s="35">
        <v>0</v>
      </c>
      <c r="M34" s="35"/>
      <c r="N34" s="89"/>
      <c r="O34" s="65">
        <f t="shared" ref="O34:O35" si="13">+E34+F34+I34+G34+H34+J34+K34+L34+M34</f>
        <v>313.33999999999997</v>
      </c>
      <c r="P34" s="53">
        <v>0</v>
      </c>
      <c r="Q34" s="60"/>
      <c r="R34" s="20">
        <f t="shared" si="12"/>
        <v>313.33999999999997</v>
      </c>
      <c r="T34" s="2"/>
      <c r="U34">
        <v>0</v>
      </c>
      <c r="V34" s="2">
        <f t="shared" si="10"/>
        <v>313.33999999999997</v>
      </c>
      <c r="W34">
        <v>0</v>
      </c>
    </row>
    <row r="35" spans="1:23" x14ac:dyDescent="0.25">
      <c r="A35">
        <v>769</v>
      </c>
      <c r="B35" s="6" t="s">
        <v>4</v>
      </c>
      <c r="D35" s="16"/>
      <c r="E35" s="35">
        <v>0</v>
      </c>
      <c r="F35" s="35">
        <v>0</v>
      </c>
      <c r="G35" s="35">
        <v>0</v>
      </c>
      <c r="H35" s="35">
        <v>0</v>
      </c>
      <c r="I35" s="26">
        <v>0</v>
      </c>
      <c r="J35" s="26">
        <v>0</v>
      </c>
      <c r="K35" s="35">
        <v>0</v>
      </c>
      <c r="L35" s="35">
        <v>0</v>
      </c>
      <c r="M35" s="35"/>
      <c r="N35" s="89"/>
      <c r="O35" s="65">
        <f t="shared" si="13"/>
        <v>0</v>
      </c>
      <c r="P35" s="53">
        <v>100</v>
      </c>
      <c r="Q35" s="59">
        <v>0</v>
      </c>
      <c r="R35" s="20">
        <f t="shared" si="12"/>
        <v>-100</v>
      </c>
      <c r="T35" s="2"/>
      <c r="U35">
        <v>0</v>
      </c>
      <c r="V35" s="2">
        <f t="shared" si="10"/>
        <v>0</v>
      </c>
      <c r="W35">
        <v>100</v>
      </c>
    </row>
    <row r="36" spans="1:23" x14ac:dyDescent="0.25">
      <c r="B36" s="7"/>
      <c r="C36" s="8"/>
      <c r="D36" s="17"/>
      <c r="E36" s="24"/>
      <c r="F36" s="15"/>
      <c r="G36" s="15"/>
      <c r="H36" s="15"/>
      <c r="I36" s="15"/>
      <c r="J36" s="15"/>
      <c r="K36" s="55"/>
      <c r="L36" s="55"/>
      <c r="M36" s="55"/>
      <c r="N36" s="55"/>
      <c r="O36" s="70"/>
      <c r="P36" s="55"/>
      <c r="Q36" s="59"/>
      <c r="R36" s="24"/>
      <c r="T36" s="2"/>
    </row>
    <row r="37" spans="1:23" ht="15.75" thickBot="1" x14ac:dyDescent="0.3">
      <c r="D37" s="23" t="s">
        <v>10</v>
      </c>
      <c r="E37" s="42">
        <f>SUM(E29:E35)</f>
        <v>0</v>
      </c>
      <c r="F37" s="42">
        <f t="shared" ref="F37:I37" si="14">SUM(F29:F35)</f>
        <v>0</v>
      </c>
      <c r="G37" s="42">
        <f t="shared" si="14"/>
        <v>1843.34</v>
      </c>
      <c r="H37" s="42">
        <f t="shared" si="14"/>
        <v>0</v>
      </c>
      <c r="I37" s="64">
        <f t="shared" si="14"/>
        <v>4898.33</v>
      </c>
      <c r="J37" s="64">
        <f t="shared" ref="J37:M37" si="15">SUM(J29:J35)</f>
        <v>3949.54</v>
      </c>
      <c r="K37" s="64">
        <f t="shared" si="15"/>
        <v>0</v>
      </c>
      <c r="L37" s="64">
        <f t="shared" si="15"/>
        <v>0</v>
      </c>
      <c r="M37" s="64">
        <f t="shared" si="15"/>
        <v>596.6299999999992</v>
      </c>
      <c r="N37" s="93"/>
      <c r="O37" s="67">
        <f>SUM(O29:O35)</f>
        <v>11287.839999999998</v>
      </c>
      <c r="P37" s="46">
        <f>SUM(P29:P35)</f>
        <v>32000</v>
      </c>
      <c r="Q37" s="45">
        <f>+O37/P37</f>
        <v>0.35274499999999998</v>
      </c>
      <c r="R37" s="22">
        <f>+O37-P37</f>
        <v>-20712.160000000003</v>
      </c>
      <c r="T37" s="2"/>
      <c r="U37" s="67">
        <f>SUM(U29:U35)</f>
        <v>24100</v>
      </c>
      <c r="V37" s="67">
        <f t="shared" ref="V37:W37" si="16">SUM(V29:V35)</f>
        <v>35387.839999999997</v>
      </c>
      <c r="W37" s="67">
        <f t="shared" si="16"/>
        <v>32000</v>
      </c>
    </row>
    <row r="38" spans="1:23" ht="15.75" thickTop="1" x14ac:dyDescent="0.25">
      <c r="T38" s="2"/>
    </row>
    <row r="39" spans="1:23" ht="15.75" thickBot="1" x14ac:dyDescent="0.3">
      <c r="D39" s="1" t="s">
        <v>32</v>
      </c>
      <c r="E39" s="75">
        <f>+E37-E25</f>
        <v>-115.91</v>
      </c>
      <c r="F39" s="75">
        <f t="shared" ref="F39:I39" si="17">+F37-F25</f>
        <v>-1150</v>
      </c>
      <c r="G39" s="75">
        <f t="shared" si="17"/>
        <v>-7057.4699999999993</v>
      </c>
      <c r="H39" s="75">
        <f t="shared" si="17"/>
        <v>-796.07999999999993</v>
      </c>
      <c r="I39" s="80">
        <f t="shared" si="17"/>
        <v>3687.83</v>
      </c>
      <c r="J39" s="80">
        <f t="shared" ref="J39:M39" si="18">+J37-J25</f>
        <v>3715.44</v>
      </c>
      <c r="K39" s="101">
        <f t="shared" si="18"/>
        <v>-1874.19</v>
      </c>
      <c r="L39" s="101">
        <f t="shared" si="18"/>
        <v>-58</v>
      </c>
      <c r="M39" s="101">
        <f t="shared" si="18"/>
        <v>-589.3700000000008</v>
      </c>
      <c r="N39" s="80"/>
      <c r="O39" s="75">
        <f>+O37-O25</f>
        <v>-4237.7500000000018</v>
      </c>
      <c r="P39" s="3"/>
      <c r="Q39" s="3"/>
      <c r="R39" s="76">
        <f>+R25+R37</f>
        <v>-4237.7500000000036</v>
      </c>
      <c r="T39" s="2"/>
      <c r="V39" s="67">
        <f>+V37-V25</f>
        <v>8415.2499999999964</v>
      </c>
      <c r="W39" s="67">
        <f>+W37-W25</f>
        <v>0</v>
      </c>
    </row>
    <row r="42" spans="1:23" x14ac:dyDescent="0.25">
      <c r="D42" s="10" t="s">
        <v>13</v>
      </c>
    </row>
    <row r="43" spans="1:23" ht="15.75" thickBot="1" x14ac:dyDescent="0.3">
      <c r="R43" s="2"/>
    </row>
    <row r="44" spans="1:23" ht="15.75" thickBot="1" x14ac:dyDescent="0.3">
      <c r="D44" s="9" t="s">
        <v>14</v>
      </c>
      <c r="E44" s="47">
        <f>+E35+E34+E33+E32-E22-E21-E20</f>
        <v>0</v>
      </c>
      <c r="F44" s="47">
        <f t="shared" ref="F44:M44" si="19">+F35+F34+F33+F32-F22-F21-F20</f>
        <v>0</v>
      </c>
      <c r="G44" s="47">
        <f t="shared" si="19"/>
        <v>313.33999999999997</v>
      </c>
      <c r="H44" s="47">
        <f t="shared" si="19"/>
        <v>0</v>
      </c>
      <c r="I44" s="47">
        <f t="shared" si="19"/>
        <v>4898.33</v>
      </c>
      <c r="J44" s="47">
        <f t="shared" si="19"/>
        <v>3949.54</v>
      </c>
      <c r="K44" s="47">
        <f t="shared" si="19"/>
        <v>0</v>
      </c>
      <c r="L44" s="47">
        <f t="shared" si="19"/>
        <v>0</v>
      </c>
      <c r="M44" s="47">
        <f t="shared" si="19"/>
        <v>596.6299999999992</v>
      </c>
      <c r="N44" s="47"/>
      <c r="O44" s="48">
        <f>+E44+F44+I44+G44+H44+J44</f>
        <v>9161.2099999999991</v>
      </c>
      <c r="P44" s="49">
        <f>+P32+P35-P22-P20+P33+P34-P21</f>
        <v>150</v>
      </c>
      <c r="Q44" s="54"/>
      <c r="R44" s="54"/>
      <c r="T44" s="2"/>
      <c r="V44" s="47">
        <f t="shared" ref="V44" si="20">+V35+V34+V33+V32-V22-V21-V20</f>
        <v>9757.8399999999983</v>
      </c>
    </row>
    <row r="45" spans="1:23" ht="15.75" thickBot="1" x14ac:dyDescent="0.3"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78"/>
      <c r="P45" s="50"/>
      <c r="T45" s="2"/>
    </row>
    <row r="46" spans="1:23" ht="15.75" thickBot="1" x14ac:dyDescent="0.3">
      <c r="D46" s="9" t="s">
        <v>15</v>
      </c>
      <c r="E46" s="77">
        <f t="shared" ref="E46:F46" si="21">+E39-E44</f>
        <v>-115.91</v>
      </c>
      <c r="F46" s="77">
        <f t="shared" si="21"/>
        <v>-1150</v>
      </c>
      <c r="G46" s="77">
        <f>+G39-G44</f>
        <v>-7370.8099999999995</v>
      </c>
      <c r="H46" s="77">
        <f t="shared" ref="H46:M46" si="22">+H39-H44</f>
        <v>-796.07999999999993</v>
      </c>
      <c r="I46" s="77">
        <f t="shared" si="22"/>
        <v>-1210.5</v>
      </c>
      <c r="J46" s="77">
        <f t="shared" si="22"/>
        <v>-234.09999999999991</v>
      </c>
      <c r="K46" s="77">
        <f t="shared" si="22"/>
        <v>-1874.19</v>
      </c>
      <c r="L46" s="77">
        <f t="shared" si="22"/>
        <v>-58</v>
      </c>
      <c r="M46" s="77">
        <f t="shared" si="22"/>
        <v>-1186</v>
      </c>
      <c r="N46" s="77"/>
      <c r="O46" s="69">
        <f>+E46+F46+I46+G46+H46+J46</f>
        <v>-10877.4</v>
      </c>
      <c r="P46" s="49">
        <f>+P39-P44</f>
        <v>-150</v>
      </c>
      <c r="Q46" s="54"/>
      <c r="R46" s="54"/>
      <c r="T46" s="2"/>
      <c r="V46" s="77">
        <f t="shared" ref="V46" si="23">+V39-V44</f>
        <v>-1342.590000000002</v>
      </c>
    </row>
    <row r="47" spans="1:23" ht="15.75" thickBot="1" x14ac:dyDescent="0.3"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78"/>
      <c r="P47" s="50"/>
      <c r="T47" s="2"/>
    </row>
    <row r="48" spans="1:23" ht="16.5" thickBot="1" x14ac:dyDescent="0.3">
      <c r="D48" s="11" t="s">
        <v>28</v>
      </c>
      <c r="E48" s="43">
        <f>E37-E25</f>
        <v>-115.91</v>
      </c>
      <c r="F48" s="43">
        <f t="shared" ref="F48:M48" si="24">F37-F25</f>
        <v>-1150</v>
      </c>
      <c r="G48" s="43">
        <f t="shared" si="24"/>
        <v>-7057.4699999999993</v>
      </c>
      <c r="H48" s="43">
        <f t="shared" si="24"/>
        <v>-796.07999999999993</v>
      </c>
      <c r="I48" s="36">
        <f t="shared" si="24"/>
        <v>3687.83</v>
      </c>
      <c r="J48" s="36">
        <f t="shared" si="24"/>
        <v>3715.44</v>
      </c>
      <c r="K48" s="43">
        <f t="shared" si="24"/>
        <v>-1874.19</v>
      </c>
      <c r="L48" s="43">
        <f t="shared" si="24"/>
        <v>-58</v>
      </c>
      <c r="M48" s="43">
        <f t="shared" si="24"/>
        <v>-589.3700000000008</v>
      </c>
      <c r="N48" s="36"/>
      <c r="O48" s="79">
        <f>+E48+F48+I48+G48+H48+J48+K48+L48+M48</f>
        <v>-4237.75</v>
      </c>
      <c r="P48" s="87">
        <f>SUM(P44:P46)</f>
        <v>0</v>
      </c>
      <c r="Q48" s="61"/>
      <c r="R48" s="61"/>
      <c r="T48" s="2"/>
      <c r="V48" s="36">
        <f t="shared" ref="V48" si="25">V37-V25</f>
        <v>8415.2499999999964</v>
      </c>
    </row>
  </sheetData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PPTO Aiirm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Guillamón Palazón</dc:creator>
  <cp:lastModifiedBy>Usuario</cp:lastModifiedBy>
  <cp:lastPrinted>2019-02-15T17:19:44Z</cp:lastPrinted>
  <dcterms:created xsi:type="dcterms:W3CDTF">2017-04-21T11:06:18Z</dcterms:created>
  <dcterms:modified xsi:type="dcterms:W3CDTF">2019-10-08T10:31:06Z</dcterms:modified>
</cp:coreProperties>
</file>